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cuments\"/>
    </mc:Choice>
  </mc:AlternateContent>
  <bookViews>
    <workbookView xWindow="0" yWindow="0" windowWidth="20490" windowHeight="7500" activeTab="1"/>
  </bookViews>
  <sheets>
    <sheet name="質問文" sheetId="1" r:id="rId1"/>
    <sheet name="月別" sheetId="5" r:id="rId2"/>
    <sheet name="⑲予算" sheetId="6" r:id="rId3"/>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5" l="1"/>
  <c r="M17" i="5"/>
  <c r="K17" i="5"/>
  <c r="Q24" i="5"/>
  <c r="T24" i="5"/>
  <c r="T20" i="5"/>
  <c r="T19" i="5"/>
  <c r="T14" i="5"/>
  <c r="T22" i="5" s="1"/>
  <c r="T10" i="5"/>
  <c r="S24" i="5"/>
  <c r="S22" i="5"/>
  <c r="S21" i="5"/>
  <c r="S20" i="5"/>
  <c r="S19" i="5"/>
  <c r="S10" i="5"/>
  <c r="T21" i="5" l="1"/>
  <c r="T16" i="5"/>
  <c r="W93" i="5"/>
  <c r="V93" i="5"/>
  <c r="U93" i="5"/>
  <c r="T93" i="5"/>
  <c r="S93" i="5"/>
  <c r="P24" i="5"/>
  <c r="Q25" i="5" s="1"/>
  <c r="P20" i="5"/>
  <c r="P19" i="5"/>
  <c r="P14" i="5"/>
  <c r="P22" i="5" s="1"/>
  <c r="P10" i="5"/>
  <c r="O24" i="5"/>
  <c r="O22" i="5"/>
  <c r="O21" i="5"/>
  <c r="O20" i="5"/>
  <c r="O19" i="5"/>
  <c r="O10" i="5"/>
  <c r="F46" i="6"/>
  <c r="D46" i="6"/>
  <c r="F45" i="6"/>
  <c r="D45" i="6"/>
  <c r="F36" i="6"/>
  <c r="D36" i="6"/>
  <c r="F34" i="6"/>
  <c r="D34" i="6"/>
  <c r="F32" i="6"/>
  <c r="D32" i="6"/>
  <c r="F28" i="6"/>
  <c r="D28" i="6"/>
  <c r="F20" i="6"/>
  <c r="D20" i="6"/>
  <c r="F17" i="6"/>
  <c r="D17" i="6"/>
  <c r="F6" i="6"/>
  <c r="E46" i="6"/>
  <c r="E45" i="6"/>
  <c r="E36" i="6"/>
  <c r="E34" i="6"/>
  <c r="E32" i="6"/>
  <c r="E28" i="6"/>
  <c r="H17" i="6"/>
  <c r="I17" i="6"/>
  <c r="E17" i="6"/>
  <c r="E20" i="6"/>
  <c r="M19" i="5"/>
  <c r="L19" i="5"/>
  <c r="K19" i="5"/>
  <c r="I19" i="5"/>
  <c r="H19" i="5"/>
  <c r="G19" i="5"/>
  <c r="E19" i="5"/>
  <c r="D19" i="5"/>
  <c r="N86" i="5"/>
  <c r="M86" i="5"/>
  <c r="L86" i="5"/>
  <c r="K86" i="5"/>
  <c r="J86" i="5"/>
  <c r="I86" i="5"/>
  <c r="H86" i="5"/>
  <c r="G86" i="5"/>
  <c r="F86" i="5"/>
  <c r="E86" i="5"/>
  <c r="D87" i="5"/>
  <c r="C87" i="5"/>
  <c r="M22" i="5"/>
  <c r="K22" i="5"/>
  <c r="H22" i="5"/>
  <c r="G22" i="5"/>
  <c r="D22" i="5"/>
  <c r="C22" i="5"/>
  <c r="C24" i="5"/>
  <c r="C21" i="5"/>
  <c r="C20" i="5"/>
  <c r="C19" i="5"/>
  <c r="C10" i="5"/>
  <c r="N67" i="5"/>
  <c r="M67" i="5"/>
  <c r="L67" i="5"/>
  <c r="N66" i="5"/>
  <c r="M66" i="5"/>
  <c r="L66" i="5"/>
  <c r="N65" i="5"/>
  <c r="M65" i="5"/>
  <c r="L65" i="5"/>
  <c r="N64" i="5"/>
  <c r="M64" i="5"/>
  <c r="L64" i="5"/>
  <c r="N63" i="5"/>
  <c r="M63" i="5"/>
  <c r="L63" i="5"/>
  <c r="G24" i="5"/>
  <c r="G21" i="5"/>
  <c r="G10" i="5"/>
  <c r="O84" i="5"/>
  <c r="N84" i="5"/>
  <c r="M84" i="5"/>
  <c r="L84" i="5"/>
  <c r="K84" i="5"/>
  <c r="J84" i="5"/>
  <c r="I84" i="5"/>
  <c r="H84" i="5"/>
  <c r="G84" i="5"/>
  <c r="F84" i="5"/>
  <c r="E84" i="5"/>
  <c r="D85" i="5"/>
  <c r="C85" i="5"/>
  <c r="N83" i="5"/>
  <c r="M83" i="5"/>
  <c r="L83" i="5"/>
  <c r="K83" i="5"/>
  <c r="J83" i="5"/>
  <c r="I83" i="5"/>
  <c r="H83" i="5"/>
  <c r="G83" i="5"/>
  <c r="F83" i="5"/>
  <c r="E83" i="5"/>
  <c r="D84" i="5"/>
  <c r="C84" i="5"/>
  <c r="N55" i="5"/>
  <c r="M55" i="5"/>
  <c r="L55" i="5"/>
  <c r="I24" i="5"/>
  <c r="E24" i="5"/>
  <c r="I20" i="5"/>
  <c r="E20" i="5"/>
  <c r="I14" i="5"/>
  <c r="I21" i="5" s="1"/>
  <c r="E14" i="5"/>
  <c r="E21" i="5" s="1"/>
  <c r="I10" i="5"/>
  <c r="E10" i="5"/>
  <c r="H24" i="5"/>
  <c r="H21" i="5"/>
  <c r="H10" i="5"/>
  <c r="D24" i="5"/>
  <c r="D21" i="5"/>
  <c r="D10" i="5"/>
  <c r="H46" i="6"/>
  <c r="I46" i="6"/>
  <c r="H45" i="6"/>
  <c r="I45" i="6"/>
  <c r="I36" i="6"/>
  <c r="H36" i="6"/>
  <c r="H34" i="6"/>
  <c r="I34" i="6"/>
  <c r="H32" i="6"/>
  <c r="I32" i="6"/>
  <c r="H28" i="6"/>
  <c r="I28" i="6"/>
  <c r="H20" i="6"/>
  <c r="I20" i="6"/>
  <c r="I6" i="6"/>
  <c r="H6" i="6"/>
  <c r="I25" i="5" l="1"/>
  <c r="E25" i="5"/>
  <c r="P16" i="5"/>
  <c r="P17" i="5" s="1"/>
  <c r="P21" i="5"/>
  <c r="I22" i="5"/>
  <c r="E22" i="5"/>
  <c r="E16" i="5"/>
  <c r="I16" i="5"/>
  <c r="M24" i="5" l="1"/>
  <c r="M21" i="5"/>
  <c r="M20" i="5"/>
  <c r="K20" i="5"/>
  <c r="M10" i="5"/>
  <c r="L24" i="5"/>
  <c r="L20" i="5"/>
  <c r="L14" i="5"/>
  <c r="L22" i="5" s="1"/>
  <c r="L10" i="5"/>
  <c r="K24" i="5"/>
  <c r="K21" i="5"/>
  <c r="K10" i="5"/>
  <c r="M25" i="5" l="1"/>
  <c r="L21" i="5"/>
  <c r="L16" i="5"/>
  <c r="L17" i="5" s="1"/>
  <c r="N120" i="5"/>
  <c r="M120" i="5"/>
  <c r="L120" i="5"/>
  <c r="K120" i="5"/>
  <c r="J120" i="5"/>
  <c r="I120" i="5"/>
  <c r="H120" i="5"/>
  <c r="G120" i="5"/>
  <c r="F120" i="5"/>
  <c r="E120" i="5"/>
  <c r="D121" i="5"/>
  <c r="C121" i="5"/>
  <c r="N118" i="5"/>
  <c r="M118" i="5"/>
  <c r="L118" i="5"/>
  <c r="K118" i="5"/>
  <c r="J118" i="5"/>
  <c r="I118" i="5"/>
  <c r="H118" i="5"/>
  <c r="G118" i="5"/>
  <c r="F118" i="5"/>
  <c r="E118" i="5"/>
  <c r="D119" i="5"/>
  <c r="C119" i="5"/>
  <c r="N117" i="5"/>
  <c r="M117" i="5"/>
  <c r="L117" i="5"/>
  <c r="K117" i="5"/>
  <c r="J117" i="5"/>
  <c r="I117" i="5"/>
  <c r="H117" i="5"/>
  <c r="G117" i="5"/>
  <c r="F117" i="5"/>
  <c r="E117" i="5"/>
  <c r="D118" i="5"/>
  <c r="C118" i="5"/>
  <c r="N114" i="5"/>
  <c r="M114" i="5"/>
  <c r="L114" i="5"/>
  <c r="K114" i="5"/>
  <c r="J114" i="5"/>
  <c r="I114" i="5"/>
  <c r="H114" i="5"/>
  <c r="G114" i="5"/>
  <c r="F114" i="5"/>
  <c r="E114" i="5"/>
  <c r="D115" i="5"/>
  <c r="C115" i="5"/>
  <c r="N113" i="5"/>
  <c r="M113" i="5"/>
  <c r="L113" i="5"/>
  <c r="K113" i="5"/>
  <c r="J113" i="5"/>
  <c r="I113" i="5"/>
  <c r="H113" i="5"/>
  <c r="G113" i="5"/>
  <c r="F113" i="5"/>
  <c r="E113" i="5"/>
  <c r="D114" i="5"/>
  <c r="C114" i="5"/>
  <c r="N112" i="5"/>
  <c r="M112" i="5"/>
  <c r="L112" i="5"/>
  <c r="K112" i="5"/>
  <c r="J112" i="5"/>
  <c r="I112" i="5"/>
  <c r="H112" i="5"/>
  <c r="G112" i="5"/>
  <c r="F112" i="5"/>
  <c r="E112" i="5"/>
  <c r="D113" i="5"/>
  <c r="C113" i="5"/>
  <c r="N111" i="5"/>
  <c r="M111" i="5"/>
  <c r="L111" i="5"/>
  <c r="K111" i="5"/>
  <c r="J111" i="5"/>
  <c r="I111" i="5"/>
  <c r="H111" i="5"/>
  <c r="G111" i="5"/>
  <c r="F111" i="5"/>
  <c r="E111" i="5"/>
  <c r="D112" i="5"/>
  <c r="C112" i="5"/>
  <c r="N110" i="5"/>
  <c r="M110" i="5"/>
  <c r="L110" i="5"/>
  <c r="K110" i="5"/>
  <c r="J110" i="5"/>
  <c r="I110" i="5"/>
  <c r="H110" i="5"/>
  <c r="G110" i="5"/>
  <c r="F110" i="5"/>
  <c r="E110" i="5"/>
  <c r="D111" i="5"/>
  <c r="C111" i="5"/>
  <c r="N115" i="5"/>
  <c r="M115" i="5"/>
  <c r="L115" i="5"/>
  <c r="K115" i="5"/>
  <c r="J115" i="5"/>
  <c r="I115" i="5"/>
  <c r="H115" i="5"/>
  <c r="G115" i="5"/>
  <c r="F115" i="5"/>
  <c r="E115" i="5"/>
  <c r="D116" i="5"/>
  <c r="C116" i="5"/>
  <c r="C110" i="5"/>
  <c r="D110" i="5" s="1"/>
  <c r="E109" i="5" s="1"/>
  <c r="F109" i="5" s="1"/>
  <c r="G109" i="5" s="1"/>
  <c r="H109" i="5" s="1"/>
  <c r="I109" i="5" s="1"/>
  <c r="J109" i="5" s="1"/>
  <c r="K109" i="5" s="1"/>
  <c r="J99" i="5"/>
  <c r="J105" i="5" s="1"/>
  <c r="O94" i="5"/>
  <c r="O93" i="5"/>
  <c r="F99" i="5"/>
  <c r="F101" i="5" s="1"/>
  <c r="F121" i="5" s="1"/>
  <c r="L104" i="5"/>
  <c r="L124" i="5" s="1"/>
  <c r="H104" i="5"/>
  <c r="H124" i="5" s="1"/>
  <c r="D105" i="5"/>
  <c r="D125" i="5" s="1"/>
  <c r="M107" i="5"/>
  <c r="L107" i="5"/>
  <c r="K107" i="5"/>
  <c r="J107" i="5"/>
  <c r="I107" i="5"/>
  <c r="H107" i="5"/>
  <c r="G107" i="5"/>
  <c r="F107" i="5"/>
  <c r="E107" i="5"/>
  <c r="D108" i="5"/>
  <c r="C108" i="5"/>
  <c r="N107" i="5"/>
  <c r="J101" i="5"/>
  <c r="J121" i="5" s="1"/>
  <c r="M104" i="5"/>
  <c r="M124" i="5" s="1"/>
  <c r="K104" i="5"/>
  <c r="K124" i="5" s="1"/>
  <c r="J104" i="5"/>
  <c r="J124" i="5" s="1"/>
  <c r="I104" i="5"/>
  <c r="I124" i="5" s="1"/>
  <c r="G104" i="5"/>
  <c r="G124" i="5" s="1"/>
  <c r="F104" i="5"/>
  <c r="F124" i="5" s="1"/>
  <c r="E104" i="5"/>
  <c r="E124" i="5" s="1"/>
  <c r="C105" i="5"/>
  <c r="C125" i="5" s="1"/>
  <c r="N104" i="5"/>
  <c r="N124" i="5" s="1"/>
  <c r="N99" i="5"/>
  <c r="N101" i="5" s="1"/>
  <c r="N121" i="5" s="1"/>
  <c r="M99" i="5"/>
  <c r="M106" i="5" s="1"/>
  <c r="L99" i="5"/>
  <c r="L106" i="5" s="1"/>
  <c r="K99" i="5"/>
  <c r="K106" i="5" s="1"/>
  <c r="I99" i="5"/>
  <c r="I106" i="5" s="1"/>
  <c r="H99" i="5"/>
  <c r="H105" i="5" s="1"/>
  <c r="G99" i="5"/>
  <c r="G106" i="5" s="1"/>
  <c r="E99" i="5"/>
  <c r="E101" i="5" s="1"/>
  <c r="E121" i="5" s="1"/>
  <c r="D100" i="5"/>
  <c r="D107" i="5" s="1"/>
  <c r="C100" i="5"/>
  <c r="C102" i="5" s="1"/>
  <c r="C122" i="5" s="1"/>
  <c r="C104" i="5"/>
  <c r="C124" i="5" s="1"/>
  <c r="N103" i="5"/>
  <c r="N123" i="5" s="1"/>
  <c r="M103" i="5"/>
  <c r="M123" i="5" s="1"/>
  <c r="L103" i="5"/>
  <c r="L123" i="5" s="1"/>
  <c r="K103" i="5"/>
  <c r="K123" i="5" s="1"/>
  <c r="J103" i="5"/>
  <c r="J123" i="5" s="1"/>
  <c r="I103" i="5"/>
  <c r="I123" i="5" s="1"/>
  <c r="H103" i="5"/>
  <c r="H123" i="5" s="1"/>
  <c r="G103" i="5"/>
  <c r="G123" i="5" s="1"/>
  <c r="F103" i="5"/>
  <c r="F123" i="5" s="1"/>
  <c r="E103" i="5"/>
  <c r="E123" i="5" s="1"/>
  <c r="D104" i="5"/>
  <c r="D124" i="5" s="1"/>
  <c r="N95" i="5"/>
  <c r="M95" i="5"/>
  <c r="L95" i="5"/>
  <c r="K95" i="5"/>
  <c r="J95" i="5"/>
  <c r="I95" i="5"/>
  <c r="H95" i="5"/>
  <c r="G95" i="5"/>
  <c r="F95" i="5"/>
  <c r="E95" i="5"/>
  <c r="D96" i="5"/>
  <c r="O98" i="5"/>
  <c r="O97" i="5"/>
  <c r="O92" i="5"/>
  <c r="O91" i="5"/>
  <c r="O80" i="5"/>
  <c r="O79" i="5"/>
  <c r="O78" i="5"/>
  <c r="O72" i="5"/>
  <c r="O71" i="5"/>
  <c r="C90" i="5"/>
  <c r="D90" i="5" s="1"/>
  <c r="E89" i="5" s="1"/>
  <c r="F89" i="5" s="1"/>
  <c r="G89" i="5" s="1"/>
  <c r="H89" i="5" s="1"/>
  <c r="I89" i="5" s="1"/>
  <c r="J89" i="5" s="1"/>
  <c r="K89" i="5" s="1"/>
  <c r="N87" i="5"/>
  <c r="M87" i="5"/>
  <c r="L87" i="5"/>
  <c r="K87" i="5"/>
  <c r="J87" i="5"/>
  <c r="I87" i="5"/>
  <c r="H87" i="5"/>
  <c r="G87" i="5"/>
  <c r="F87" i="5"/>
  <c r="E87" i="5"/>
  <c r="D88" i="5"/>
  <c r="C88" i="5"/>
  <c r="N85" i="5"/>
  <c r="M85" i="5"/>
  <c r="L85" i="5"/>
  <c r="K85" i="5"/>
  <c r="J85" i="5"/>
  <c r="I85" i="5"/>
  <c r="H85" i="5"/>
  <c r="G85" i="5"/>
  <c r="F85" i="5"/>
  <c r="E85" i="5"/>
  <c r="D86" i="5"/>
  <c r="C86" i="5"/>
  <c r="C96" i="5"/>
  <c r="N75" i="5"/>
  <c r="M75" i="5"/>
  <c r="L75" i="5"/>
  <c r="O77" i="5" s="1"/>
  <c r="K75" i="5"/>
  <c r="J75" i="5"/>
  <c r="I75" i="5"/>
  <c r="H75" i="5"/>
  <c r="G75" i="5"/>
  <c r="F75" i="5"/>
  <c r="E75" i="5"/>
  <c r="D76" i="5"/>
  <c r="C76" i="5"/>
  <c r="M49" i="5"/>
  <c r="N49" i="5" s="1"/>
  <c r="C70" i="5" s="1"/>
  <c r="D70" i="5" l="1"/>
  <c r="E69" i="5" s="1"/>
  <c r="F69" i="5" s="1"/>
  <c r="G69" i="5" s="1"/>
  <c r="H69" i="5" s="1"/>
  <c r="I69" i="5" s="1"/>
  <c r="J69" i="5" s="1"/>
  <c r="K69" i="5" s="1"/>
  <c r="O70" i="5"/>
  <c r="O83" i="5" s="1"/>
  <c r="O90" i="5"/>
  <c r="O100" i="5"/>
  <c r="O120" i="5" s="1"/>
  <c r="O86" i="5"/>
  <c r="O87" i="5"/>
  <c r="J125" i="5"/>
  <c r="E127" i="5"/>
  <c r="M127" i="5"/>
  <c r="H125" i="5"/>
  <c r="M126" i="5"/>
  <c r="D127" i="5"/>
  <c r="I126" i="5"/>
  <c r="C128" i="5"/>
  <c r="G127" i="5"/>
  <c r="K127" i="5"/>
  <c r="D120" i="5"/>
  <c r="I127" i="5"/>
  <c r="K126" i="5"/>
  <c r="O111" i="5"/>
  <c r="K119" i="5"/>
  <c r="F127" i="5"/>
  <c r="N127" i="5"/>
  <c r="J127" i="5"/>
  <c r="O75" i="5"/>
  <c r="O118" i="5"/>
  <c r="G126" i="5"/>
  <c r="L126" i="5"/>
  <c r="J106" i="5"/>
  <c r="J126" i="5" s="1"/>
  <c r="D128" i="5"/>
  <c r="H127" i="5"/>
  <c r="L127" i="5"/>
  <c r="O104" i="5"/>
  <c r="O124" i="5" s="1"/>
  <c r="O112" i="5"/>
  <c r="O113" i="5"/>
  <c r="O114" i="5"/>
  <c r="C120" i="5"/>
  <c r="G119" i="5"/>
  <c r="H119" i="5"/>
  <c r="L119" i="5"/>
  <c r="E119" i="5"/>
  <c r="I119" i="5"/>
  <c r="M119" i="5"/>
  <c r="O117" i="5"/>
  <c r="F119" i="5"/>
  <c r="J119" i="5"/>
  <c r="N119" i="5"/>
  <c r="O110" i="5"/>
  <c r="N105" i="5"/>
  <c r="N125" i="5" s="1"/>
  <c r="K101" i="5"/>
  <c r="K121" i="5" s="1"/>
  <c r="M101" i="5"/>
  <c r="M121" i="5" s="1"/>
  <c r="N106" i="5"/>
  <c r="N126" i="5" s="1"/>
  <c r="D106" i="5"/>
  <c r="D126" i="5" s="1"/>
  <c r="D102" i="5"/>
  <c r="D122" i="5" s="1"/>
  <c r="E105" i="5"/>
  <c r="E125" i="5" s="1"/>
  <c r="E106" i="5"/>
  <c r="E126" i="5" s="1"/>
  <c r="F105" i="5"/>
  <c r="F125" i="5" s="1"/>
  <c r="F106" i="5"/>
  <c r="F126" i="5" s="1"/>
  <c r="G105" i="5"/>
  <c r="G125" i="5" s="1"/>
  <c r="G101" i="5"/>
  <c r="G121" i="5" s="1"/>
  <c r="H101" i="5"/>
  <c r="H121" i="5" s="1"/>
  <c r="H106" i="5"/>
  <c r="H126" i="5" s="1"/>
  <c r="I105" i="5"/>
  <c r="I125" i="5" s="1"/>
  <c r="I101" i="5"/>
  <c r="I121" i="5" s="1"/>
  <c r="O107" i="5"/>
  <c r="K105" i="5"/>
  <c r="K125" i="5" s="1"/>
  <c r="O103" i="5"/>
  <c r="L105" i="5"/>
  <c r="L125" i="5" s="1"/>
  <c r="L101" i="5"/>
  <c r="L121" i="5" s="1"/>
  <c r="M105" i="5"/>
  <c r="M125" i="5" s="1"/>
  <c r="C106" i="5"/>
  <c r="C126" i="5" s="1"/>
  <c r="C107" i="5"/>
  <c r="C127" i="5" s="1"/>
  <c r="O99" i="5"/>
  <c r="O119" i="5" s="1"/>
  <c r="O95" i="5"/>
  <c r="O85" i="5"/>
  <c r="O81" i="5"/>
  <c r="O123" i="5" l="1"/>
  <c r="O127" i="5"/>
  <c r="O115" i="5"/>
  <c r="O105" i="5"/>
  <c r="O125" i="5" s="1"/>
  <c r="O101" i="5"/>
  <c r="O121" i="5" s="1"/>
  <c r="O106" i="5"/>
  <c r="O126" i="5" s="1"/>
</calcChain>
</file>

<file path=xl/sharedStrings.xml><?xml version="1.0" encoding="utf-8"?>
<sst xmlns="http://schemas.openxmlformats.org/spreadsheetml/2006/main" count="412" uniqueCount="231">
  <si>
    <t>　</t>
    <phoneticPr fontId="3"/>
  </si>
  <si>
    <t>一人当り宿泊単価</t>
    <rPh sb="0" eb="2">
      <t>ヒトリ</t>
    </rPh>
    <rPh sb="2" eb="3">
      <t>ア</t>
    </rPh>
    <rPh sb="4" eb="6">
      <t>シュクハク</t>
    </rPh>
    <rPh sb="6" eb="8">
      <t>タンカ</t>
    </rPh>
    <phoneticPr fontId="3"/>
  </si>
  <si>
    <t>経費比率　</t>
    <rPh sb="0" eb="2">
      <t>ケイヒ</t>
    </rPh>
    <rPh sb="2" eb="4">
      <t>ヒリツ</t>
    </rPh>
    <phoneticPr fontId="3"/>
  </si>
  <si>
    <t>収支</t>
    <rPh sb="0" eb="2">
      <t>シュウシ</t>
    </rPh>
    <phoneticPr fontId="3"/>
  </si>
  <si>
    <t>支払経費</t>
    <rPh sb="0" eb="2">
      <t>シハラ</t>
    </rPh>
    <rPh sb="2" eb="4">
      <t>ケイヒ</t>
    </rPh>
    <phoneticPr fontId="3"/>
  </si>
  <si>
    <t>収入合計</t>
    <rPh sb="0" eb="2">
      <t>シュウニュウ</t>
    </rPh>
    <rPh sb="2" eb="4">
      <t>ゴウケイ</t>
    </rPh>
    <phoneticPr fontId="3"/>
  </si>
  <si>
    <t>その他収入</t>
    <rPh sb="2" eb="3">
      <t>タ</t>
    </rPh>
    <rPh sb="3" eb="5">
      <t>シュウニュウ</t>
    </rPh>
    <phoneticPr fontId="3"/>
  </si>
  <si>
    <t>宿泊収入</t>
    <rPh sb="0" eb="2">
      <t>シュクハク</t>
    </rPh>
    <rPh sb="2" eb="4">
      <t>シュウニュウ</t>
    </rPh>
    <phoneticPr fontId="3"/>
  </si>
  <si>
    <t>一室平均・人</t>
    <rPh sb="0" eb="2">
      <t>イッシツ</t>
    </rPh>
    <rPh sb="2" eb="4">
      <t>ヘイキン</t>
    </rPh>
    <rPh sb="5" eb="6">
      <t>ニン</t>
    </rPh>
    <phoneticPr fontId="3"/>
  </si>
  <si>
    <t>宿泊室稼働率・％</t>
    <rPh sb="0" eb="3">
      <t>シュクハクシツ</t>
    </rPh>
    <rPh sb="3" eb="5">
      <t>カドウ</t>
    </rPh>
    <rPh sb="5" eb="6">
      <t>リツ</t>
    </rPh>
    <phoneticPr fontId="3"/>
  </si>
  <si>
    <t>宿泊者数・人</t>
    <rPh sb="0" eb="3">
      <t>シュクハクシャ</t>
    </rPh>
    <rPh sb="3" eb="4">
      <t>スウ</t>
    </rPh>
    <rPh sb="5" eb="6">
      <t>ニン</t>
    </rPh>
    <phoneticPr fontId="3"/>
  </si>
  <si>
    <t>３０年度</t>
    <rPh sb="2" eb="4">
      <t>ネンド</t>
    </rPh>
    <phoneticPr fontId="3"/>
  </si>
  <si>
    <t>２９年度</t>
    <rPh sb="2" eb="4">
      <t>ネンド</t>
    </rPh>
    <phoneticPr fontId="3"/>
  </si>
  <si>
    <t>２８年度</t>
    <rPh sb="2" eb="4">
      <t>ネンド</t>
    </rPh>
    <phoneticPr fontId="3"/>
  </si>
  <si>
    <t>期中計</t>
    <rPh sb="0" eb="2">
      <t>キチュウ</t>
    </rPh>
    <rPh sb="2" eb="3">
      <t>ケイ</t>
    </rPh>
    <phoneticPr fontId="3"/>
  </si>
  <si>
    <t>定員稼働率・％</t>
    <rPh sb="0" eb="2">
      <t>テイイン</t>
    </rPh>
    <rPh sb="2" eb="4">
      <t>カドウ</t>
    </rPh>
    <rPh sb="4" eb="5">
      <t>リツ</t>
    </rPh>
    <phoneticPr fontId="3"/>
  </si>
  <si>
    <t>☆笠戸島振興</t>
    <rPh sb="1" eb="4">
      <t>カサドジマ</t>
    </rPh>
    <rPh sb="4" eb="6">
      <t>シンコウ</t>
    </rPh>
    <phoneticPr fontId="3"/>
  </si>
  <si>
    <t>来場者数</t>
    <rPh sb="0" eb="3">
      <t>ライジョウシャ</t>
    </rPh>
    <rPh sb="3" eb="4">
      <t>スウ</t>
    </rPh>
    <phoneticPr fontId="3"/>
  </si>
  <si>
    <t>来場者中宿泊者・％</t>
    <rPh sb="0" eb="3">
      <t>ライジョウシャ</t>
    </rPh>
    <rPh sb="3" eb="4">
      <t>チュウ</t>
    </rPh>
    <rPh sb="4" eb="7">
      <t>シュクハクシャ</t>
    </rPh>
    <phoneticPr fontId="3"/>
  </si>
  <si>
    <t>宿泊稼働率－定員稼働率</t>
    <rPh sb="0" eb="2">
      <t>シュクハク</t>
    </rPh>
    <rPh sb="2" eb="4">
      <t>カドウ</t>
    </rPh>
    <rPh sb="4" eb="5">
      <t>リツ</t>
    </rPh>
    <rPh sb="6" eb="8">
      <t>テイイン</t>
    </rPh>
    <rPh sb="8" eb="10">
      <t>カドウ</t>
    </rPh>
    <rPh sb="10" eb="11">
      <t>リツ</t>
    </rPh>
    <phoneticPr fontId="3"/>
  </si>
  <si>
    <t>月間稼働室数・室</t>
    <rPh sb="0" eb="1">
      <t>ツキ</t>
    </rPh>
    <rPh sb="1" eb="2">
      <t>カン</t>
    </rPh>
    <rPh sb="2" eb="4">
      <t>カドウ</t>
    </rPh>
    <rPh sb="4" eb="5">
      <t>シツ</t>
    </rPh>
    <rPh sb="5" eb="6">
      <t>スウ</t>
    </rPh>
    <rPh sb="7" eb="8">
      <t>シツ</t>
    </rPh>
    <phoneticPr fontId="3"/>
  </si>
  <si>
    <t>宿泊収入比率</t>
    <rPh sb="0" eb="2">
      <t>シュクハク</t>
    </rPh>
    <rPh sb="2" eb="4">
      <t>シュウニュウ</t>
    </rPh>
    <rPh sb="4" eb="6">
      <t>ヒリツ</t>
    </rPh>
    <phoneticPr fontId="3"/>
  </si>
  <si>
    <t>一人当り宿泊単価・千円</t>
    <rPh sb="0" eb="2">
      <t>ヒトリ</t>
    </rPh>
    <rPh sb="2" eb="3">
      <t>ア</t>
    </rPh>
    <rPh sb="4" eb="6">
      <t>シュクハク</t>
    </rPh>
    <rPh sb="6" eb="8">
      <t>タンカ</t>
    </rPh>
    <rPh sb="9" eb="11">
      <t>センエン</t>
    </rPh>
    <phoneticPr fontId="3"/>
  </si>
  <si>
    <t>年度</t>
    <rPh sb="0" eb="2">
      <t>ネンド</t>
    </rPh>
    <phoneticPr fontId="3"/>
  </si>
  <si>
    <t>月</t>
    <rPh sb="0" eb="1">
      <t>ツキ</t>
    </rPh>
    <phoneticPr fontId="3"/>
  </si>
  <si>
    <t>㉚－㉙</t>
    <phoneticPr fontId="3"/>
  </si>
  <si>
    <t>❶</t>
    <phoneticPr fontId="3"/>
  </si>
  <si>
    <t>❷</t>
    <phoneticPr fontId="3"/>
  </si>
  <si>
    <t>❸</t>
    <phoneticPr fontId="3"/>
  </si>
  <si>
    <t>❹</t>
    <phoneticPr fontId="3"/>
  </si>
  <si>
    <t>❺</t>
    <phoneticPr fontId="3"/>
  </si>
  <si>
    <t>❻</t>
    <phoneticPr fontId="3"/>
  </si>
  <si>
    <t>❼</t>
    <phoneticPr fontId="3"/>
  </si>
  <si>
    <t>❽</t>
    <phoneticPr fontId="3"/>
  </si>
  <si>
    <t>❿</t>
    <phoneticPr fontId="3"/>
  </si>
  <si>
    <t>⓫</t>
    <phoneticPr fontId="3"/>
  </si>
  <si>
    <t>⓬</t>
    <phoneticPr fontId="3"/>
  </si>
  <si>
    <t>⓭</t>
    <phoneticPr fontId="3"/>
  </si>
  <si>
    <t>⓮</t>
    <phoneticPr fontId="3"/>
  </si>
  <si>
    <t>⓯</t>
    <phoneticPr fontId="3"/>
  </si>
  <si>
    <t>⓰</t>
    <phoneticPr fontId="3"/>
  </si>
  <si>
    <t>⓱</t>
    <phoneticPr fontId="3"/>
  </si>
  <si>
    <t>金土と祝日前日の数</t>
    <rPh sb="0" eb="1">
      <t>キン</t>
    </rPh>
    <rPh sb="1" eb="2">
      <t>ド</t>
    </rPh>
    <rPh sb="3" eb="4">
      <t>シュク</t>
    </rPh>
    <rPh sb="5" eb="7">
      <t>ゼンジツ</t>
    </rPh>
    <rPh sb="8" eb="9">
      <t>カズ</t>
    </rPh>
    <phoneticPr fontId="3"/>
  </si>
  <si>
    <t>宿泊料</t>
    <rPh sb="0" eb="3">
      <t>シュクハクリョウ</t>
    </rPh>
    <phoneticPr fontId="3"/>
  </si>
  <si>
    <t>休憩料</t>
    <rPh sb="0" eb="2">
      <t>キュウケイ</t>
    </rPh>
    <rPh sb="2" eb="3">
      <t>リョウ</t>
    </rPh>
    <phoneticPr fontId="3"/>
  </si>
  <si>
    <t>会議料</t>
    <rPh sb="0" eb="2">
      <t>カイギ</t>
    </rPh>
    <rPh sb="2" eb="3">
      <t>リョウ</t>
    </rPh>
    <phoneticPr fontId="3"/>
  </si>
  <si>
    <t>食事料</t>
    <rPh sb="0" eb="2">
      <t>ショクジ</t>
    </rPh>
    <rPh sb="2" eb="3">
      <t>リョウ</t>
    </rPh>
    <phoneticPr fontId="3"/>
  </si>
  <si>
    <t>酒類飲料</t>
    <rPh sb="0" eb="2">
      <t>シュルイ</t>
    </rPh>
    <rPh sb="2" eb="4">
      <t>インリョウ</t>
    </rPh>
    <phoneticPr fontId="3"/>
  </si>
  <si>
    <t>売店売上</t>
    <rPh sb="0" eb="2">
      <t>バイテン</t>
    </rPh>
    <rPh sb="2" eb="4">
      <t>ウリアゲ</t>
    </rPh>
    <phoneticPr fontId="3"/>
  </si>
  <si>
    <t>温泉使用料</t>
    <rPh sb="0" eb="2">
      <t>オンセン</t>
    </rPh>
    <rPh sb="2" eb="5">
      <t>シヨウリョウ</t>
    </rPh>
    <phoneticPr fontId="3"/>
  </si>
  <si>
    <t>使用料</t>
    <rPh sb="0" eb="3">
      <t>シヨウリョウ</t>
    </rPh>
    <phoneticPr fontId="3"/>
  </si>
  <si>
    <t>雑益</t>
    <rPh sb="0" eb="2">
      <t>ザツエキ</t>
    </rPh>
    <phoneticPr fontId="3"/>
  </si>
  <si>
    <t>雑収入</t>
    <rPh sb="0" eb="3">
      <t>ザツシュウニュウ</t>
    </rPh>
    <phoneticPr fontId="3"/>
  </si>
  <si>
    <t>受託料収益</t>
    <rPh sb="0" eb="2">
      <t>ジュタク</t>
    </rPh>
    <rPh sb="2" eb="3">
      <t>リョウ</t>
    </rPh>
    <rPh sb="3" eb="5">
      <t>シュウエキ</t>
    </rPh>
    <phoneticPr fontId="3"/>
  </si>
  <si>
    <t>経常費用</t>
    <rPh sb="0" eb="2">
      <t>ケイジョウ</t>
    </rPh>
    <rPh sb="2" eb="4">
      <t>ヒヨウ</t>
    </rPh>
    <phoneticPr fontId="3"/>
  </si>
  <si>
    <t>経常収支</t>
    <rPh sb="0" eb="2">
      <t>ケイジョウ</t>
    </rPh>
    <rPh sb="2" eb="4">
      <t>シュウシ</t>
    </rPh>
    <phoneticPr fontId="3"/>
  </si>
  <si>
    <t>給料</t>
    <rPh sb="0" eb="2">
      <t>キュウリョウ</t>
    </rPh>
    <phoneticPr fontId="3"/>
  </si>
  <si>
    <t>手当</t>
    <rPh sb="0" eb="2">
      <t>テアテ</t>
    </rPh>
    <phoneticPr fontId="3"/>
  </si>
  <si>
    <t>賃金</t>
    <rPh sb="0" eb="2">
      <t>チンギン</t>
    </rPh>
    <phoneticPr fontId="3"/>
  </si>
  <si>
    <t>退職給付支出</t>
    <rPh sb="0" eb="2">
      <t>タイショク</t>
    </rPh>
    <rPh sb="2" eb="4">
      <t>キュウフ</t>
    </rPh>
    <rPh sb="4" eb="6">
      <t>シシュツ</t>
    </rPh>
    <phoneticPr fontId="3"/>
  </si>
  <si>
    <t>厚生費</t>
    <rPh sb="0" eb="3">
      <t>コウセイヒ</t>
    </rPh>
    <phoneticPr fontId="3"/>
  </si>
  <si>
    <t>人件費計</t>
    <rPh sb="0" eb="3">
      <t>ジンケンヒ</t>
    </rPh>
    <rPh sb="3" eb="4">
      <t>ケイ</t>
    </rPh>
    <phoneticPr fontId="3"/>
  </si>
  <si>
    <t>旅費</t>
    <rPh sb="0" eb="2">
      <t>リョヒ</t>
    </rPh>
    <phoneticPr fontId="3"/>
  </si>
  <si>
    <t>被服費</t>
    <rPh sb="0" eb="3">
      <t>ヒフクヒ</t>
    </rPh>
    <phoneticPr fontId="3"/>
  </si>
  <si>
    <t>食事材料費</t>
    <rPh sb="0" eb="2">
      <t>ショクジ</t>
    </rPh>
    <rPh sb="2" eb="5">
      <t>ザイリョウヒ</t>
    </rPh>
    <phoneticPr fontId="3"/>
  </si>
  <si>
    <t>酒類飲料材料費</t>
    <rPh sb="0" eb="2">
      <t>シュルイ</t>
    </rPh>
    <rPh sb="2" eb="4">
      <t>インリョウ</t>
    </rPh>
    <rPh sb="4" eb="7">
      <t>ザイリョウヒ</t>
    </rPh>
    <phoneticPr fontId="3"/>
  </si>
  <si>
    <t>売店材料費</t>
    <rPh sb="0" eb="2">
      <t>バイテン</t>
    </rPh>
    <rPh sb="2" eb="5">
      <t>ザイリョウヒ</t>
    </rPh>
    <phoneticPr fontId="3"/>
  </si>
  <si>
    <t>　　原価率</t>
    <rPh sb="2" eb="4">
      <t>ゲンカ</t>
    </rPh>
    <rPh sb="4" eb="5">
      <t>リツ</t>
    </rPh>
    <phoneticPr fontId="3"/>
  </si>
  <si>
    <t>備消耗品費</t>
    <rPh sb="0" eb="1">
      <t>ビ</t>
    </rPh>
    <rPh sb="1" eb="4">
      <t>ショウモウヒン</t>
    </rPh>
    <rPh sb="4" eb="5">
      <t>ヒ</t>
    </rPh>
    <phoneticPr fontId="3"/>
  </si>
  <si>
    <t>燃料費</t>
    <rPh sb="0" eb="3">
      <t>ネンリョウヒ</t>
    </rPh>
    <phoneticPr fontId="3"/>
  </si>
  <si>
    <t>光熱水道費</t>
    <rPh sb="0" eb="2">
      <t>コウネツ</t>
    </rPh>
    <rPh sb="2" eb="5">
      <t>スイドウヒ</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</si>
  <si>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</si>
  <si>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</si>
  <si>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広告料</t>
    <rPh sb="0" eb="3">
      <t>コウコクリョウ</t>
    </rPh>
    <phoneticPr fontId="3"/>
  </si>
  <si>
    <t>使用料＋手数料</t>
    <rPh sb="0" eb="3">
      <t>シヨウリョウ</t>
    </rPh>
    <rPh sb="4" eb="7">
      <t>テスウリョウ</t>
    </rPh>
    <phoneticPr fontId="3"/>
  </si>
  <si>
    <t>委託料</t>
    <rPh sb="0" eb="3">
      <t>イタクリョウ</t>
    </rPh>
    <phoneticPr fontId="3"/>
  </si>
  <si>
    <t>保険料</t>
    <rPh sb="0" eb="3">
      <t>ホケンリョウ</t>
    </rPh>
    <phoneticPr fontId="3"/>
  </si>
  <si>
    <t>洗濯料</t>
    <rPh sb="0" eb="2">
      <t>センタク</t>
    </rPh>
    <rPh sb="2" eb="3">
      <t>リョウ</t>
    </rPh>
    <phoneticPr fontId="3"/>
  </si>
  <si>
    <t>販売促進費</t>
    <rPh sb="0" eb="2">
      <t>ハンバイ</t>
    </rPh>
    <rPh sb="2" eb="4">
      <t>ソクシン</t>
    </rPh>
    <rPh sb="4" eb="5">
      <t>ヒ</t>
    </rPh>
    <phoneticPr fontId="3"/>
  </si>
  <si>
    <t>　　売上原価率</t>
    <rPh sb="2" eb="4">
      <t>ウリアゲ</t>
    </rPh>
    <rPh sb="4" eb="6">
      <t>ゲンカ</t>
    </rPh>
    <rPh sb="6" eb="7">
      <t>リツ</t>
    </rPh>
    <phoneticPr fontId="3"/>
  </si>
  <si>
    <t>　　飲食原価率</t>
    <rPh sb="2" eb="4">
      <t>インショク</t>
    </rPh>
    <rPh sb="4" eb="6">
      <t>ゲンカ</t>
    </rPh>
    <rPh sb="6" eb="7">
      <t>リツ</t>
    </rPh>
    <phoneticPr fontId="3"/>
  </si>
  <si>
    <t>賃貸料</t>
    <rPh sb="0" eb="3">
      <t>チンタイリョウ</t>
    </rPh>
    <phoneticPr fontId="3"/>
  </si>
  <si>
    <t xml:space="preserve"> </t>
    <phoneticPr fontId="3"/>
  </si>
  <si>
    <t xml:space="preserve"> </t>
    <phoneticPr fontId="3"/>
  </si>
  <si>
    <t>⑲予算・全</t>
    <rPh sb="1" eb="3">
      <t>ヨサン</t>
    </rPh>
    <rPh sb="4" eb="5">
      <t>ゼン</t>
    </rPh>
    <phoneticPr fontId="3"/>
  </si>
  <si>
    <t>⑱予算・全</t>
    <rPh sb="1" eb="3">
      <t>ヨサン</t>
    </rPh>
    <rPh sb="4" eb="5">
      <t>ゼン</t>
    </rPh>
    <phoneticPr fontId="3"/>
  </si>
  <si>
    <t>⑱決算・笠</t>
    <rPh sb="1" eb="3">
      <t>ケッサン</t>
    </rPh>
    <rPh sb="4" eb="5">
      <t>カサ</t>
    </rPh>
    <phoneticPr fontId="3"/>
  </si>
  <si>
    <t>⑰実績・笠</t>
    <rPh sb="1" eb="3">
      <t>ジッセキ</t>
    </rPh>
    <rPh sb="4" eb="5">
      <t>カサ</t>
    </rPh>
    <phoneticPr fontId="3"/>
  </si>
  <si>
    <t>⑲予算・笠</t>
    <rPh sb="1" eb="3">
      <t>ヨサン</t>
    </rPh>
    <rPh sb="4" eb="5">
      <t>カサ</t>
    </rPh>
    <phoneticPr fontId="3"/>
  </si>
  <si>
    <t>法定福利費</t>
    <rPh sb="0" eb="2">
      <t>ホウテイ</t>
    </rPh>
    <rPh sb="2" eb="4">
      <t>フクリ</t>
    </rPh>
    <rPh sb="4" eb="5">
      <t>ヒ</t>
    </rPh>
    <phoneticPr fontId="3"/>
  </si>
  <si>
    <t>２月</t>
    <rPh sb="1" eb="2">
      <t>ガツ</t>
    </rPh>
    <phoneticPr fontId="3"/>
  </si>
  <si>
    <t>３月</t>
    <rPh sb="1" eb="2">
      <t>ガツ</t>
    </rPh>
    <phoneticPr fontId="3"/>
  </si>
  <si>
    <t>４月</t>
    <rPh sb="1" eb="2">
      <t>ガツ</t>
    </rPh>
    <phoneticPr fontId="3"/>
  </si>
  <si>
    <t>５月</t>
    <rPh sb="1" eb="2">
      <t>ガツ</t>
    </rPh>
    <phoneticPr fontId="3"/>
  </si>
  <si>
    <t>　</t>
    <phoneticPr fontId="3"/>
  </si>
  <si>
    <t>宿泊数</t>
    <rPh sb="0" eb="2">
      <t>シュクハク</t>
    </rPh>
    <rPh sb="2" eb="3">
      <t>スウ</t>
    </rPh>
    <phoneticPr fontId="3"/>
  </si>
  <si>
    <t>災害のない場合の宿泊数</t>
    <rPh sb="0" eb="2">
      <t>サイガイ</t>
    </rPh>
    <rPh sb="5" eb="7">
      <t>バアイ</t>
    </rPh>
    <rPh sb="8" eb="10">
      <t>シュクハク</t>
    </rPh>
    <rPh sb="10" eb="11">
      <t>スウ</t>
    </rPh>
    <phoneticPr fontId="3"/>
  </si>
  <si>
    <t>６月</t>
    <rPh sb="1" eb="2">
      <t>ガツ</t>
    </rPh>
    <phoneticPr fontId="3"/>
  </si>
  <si>
    <t>７月</t>
    <rPh sb="1" eb="2">
      <t>ガツ</t>
    </rPh>
    <phoneticPr fontId="3"/>
  </si>
  <si>
    <t>８月</t>
    <rPh sb="1" eb="2">
      <t>ガツ</t>
    </rPh>
    <phoneticPr fontId="3"/>
  </si>
  <si>
    <t>９月</t>
    <rPh sb="1" eb="2">
      <t>ガツ</t>
    </rPh>
    <phoneticPr fontId="3"/>
  </si>
  <si>
    <t>㉙の宿泊数÷㉚の宿泊数・・・％</t>
    <rPh sb="2" eb="4">
      <t>シュクハク</t>
    </rPh>
    <rPh sb="4" eb="5">
      <t>スウ</t>
    </rPh>
    <rPh sb="8" eb="10">
      <t>シュクハク</t>
    </rPh>
    <rPh sb="10" eb="11">
      <t>スウ</t>
    </rPh>
    <phoneticPr fontId="3"/>
  </si>
  <si>
    <t>※５％は１０８．９人</t>
    <rPh sb="9" eb="10">
      <t>ニン</t>
    </rPh>
    <phoneticPr fontId="3"/>
  </si>
  <si>
    <t>※９月並みの宿泊数なら２５８人</t>
    <rPh sb="2" eb="3">
      <t>ガツ</t>
    </rPh>
    <rPh sb="3" eb="4">
      <t>ナ</t>
    </rPh>
    <rPh sb="6" eb="8">
      <t>シュクハク</t>
    </rPh>
    <rPh sb="8" eb="9">
      <t>スウ</t>
    </rPh>
    <rPh sb="14" eb="15">
      <t>ニン</t>
    </rPh>
    <phoneticPr fontId="3"/>
  </si>
  <si>
    <t>※昨年度はなぜ大きい</t>
    <rPh sb="1" eb="4">
      <t>サクネンド</t>
    </rPh>
    <rPh sb="7" eb="8">
      <t>オオ</t>
    </rPh>
    <phoneticPr fontId="3"/>
  </si>
  <si>
    <t>※原価率が低下</t>
    <rPh sb="1" eb="3">
      <t>ゲンカ</t>
    </rPh>
    <rPh sb="3" eb="4">
      <t>リツ</t>
    </rPh>
    <rPh sb="5" eb="7">
      <t>テイカ</t>
    </rPh>
    <phoneticPr fontId="3"/>
  </si>
  <si>
    <t>※なぜ低下・・・実現度</t>
    <rPh sb="3" eb="5">
      <t>テイカ</t>
    </rPh>
    <rPh sb="8" eb="11">
      <t>ジツゲンド</t>
    </rPh>
    <phoneticPr fontId="3"/>
  </si>
  <si>
    <t>※なぜ低下</t>
    <rPh sb="3" eb="5">
      <t>テイカ</t>
    </rPh>
    <phoneticPr fontId="3"/>
  </si>
  <si>
    <t>　食事料原価率</t>
    <rPh sb="1" eb="3">
      <t>ショクジ</t>
    </rPh>
    <rPh sb="3" eb="4">
      <t>リョウ</t>
    </rPh>
    <rPh sb="4" eb="6">
      <t>ゲンカ</t>
    </rPh>
    <rPh sb="6" eb="7">
      <t>リツ</t>
    </rPh>
    <phoneticPr fontId="3"/>
  </si>
  <si>
    <t>※原価率の適正は…目標３７％</t>
    <rPh sb="1" eb="3">
      <t>ゲンカ</t>
    </rPh>
    <rPh sb="3" eb="4">
      <t>リツ</t>
    </rPh>
    <rPh sb="5" eb="7">
      <t>テキセイ</t>
    </rPh>
    <rPh sb="9" eb="11">
      <t>モクヒョウ</t>
    </rPh>
    <phoneticPr fontId="3"/>
  </si>
  <si>
    <t>　</t>
    <phoneticPr fontId="3"/>
  </si>
  <si>
    <t>来場者数</t>
    <rPh sb="0" eb="3">
      <t>ライジョウシャ</t>
    </rPh>
    <rPh sb="3" eb="4">
      <t>スウ</t>
    </rPh>
    <phoneticPr fontId="3"/>
  </si>
  <si>
    <t>宿泊収入</t>
    <rPh sb="0" eb="2">
      <t>シュクハク</t>
    </rPh>
    <rPh sb="2" eb="4">
      <t>シュウニュウ</t>
    </rPh>
    <phoneticPr fontId="3"/>
  </si>
  <si>
    <t>経費</t>
    <rPh sb="0" eb="2">
      <t>ケイヒ</t>
    </rPh>
    <phoneticPr fontId="3"/>
  </si>
  <si>
    <t>年間</t>
    <rPh sb="0" eb="2">
      <t>ネンカン</t>
    </rPh>
    <phoneticPr fontId="3"/>
  </si>
  <si>
    <t>７月中</t>
    <rPh sb="1" eb="3">
      <t>ガツチュウ</t>
    </rPh>
    <phoneticPr fontId="3"/>
  </si>
  <si>
    <t>収入合計</t>
    <rPh sb="0" eb="2">
      <t>シュウニュウ</t>
    </rPh>
    <rPh sb="2" eb="4">
      <t>ゴウケイ</t>
    </rPh>
    <phoneticPr fontId="3"/>
  </si>
  <si>
    <t>７月除く期中計</t>
    <rPh sb="1" eb="2">
      <t>ガツ</t>
    </rPh>
    <rPh sb="2" eb="3">
      <t>ノゾ</t>
    </rPh>
    <rPh sb="4" eb="6">
      <t>キチュウ</t>
    </rPh>
    <rPh sb="6" eb="7">
      <t>ケイ</t>
    </rPh>
    <phoneticPr fontId="3"/>
  </si>
  <si>
    <t>７月除く期中計㉙</t>
    <rPh sb="1" eb="2">
      <t>ガツ</t>
    </rPh>
    <rPh sb="2" eb="3">
      <t>ノゾ</t>
    </rPh>
    <rPh sb="4" eb="6">
      <t>キチュウ</t>
    </rPh>
    <rPh sb="6" eb="7">
      <t>ケイ</t>
    </rPh>
    <phoneticPr fontId="3"/>
  </si>
  <si>
    <t>７月除く期中計㉚</t>
    <rPh sb="1" eb="2">
      <t>ガツ</t>
    </rPh>
    <rPh sb="2" eb="3">
      <t>ノゾ</t>
    </rPh>
    <rPh sb="4" eb="6">
      <t>キチュウ</t>
    </rPh>
    <rPh sb="6" eb="7">
      <t>ケイ</t>
    </rPh>
    <phoneticPr fontId="3"/>
  </si>
  <si>
    <t>㉚÷㉙・％</t>
    <phoneticPr fontId="3"/>
  </si>
  <si>
    <t>経費比率・％　</t>
    <rPh sb="0" eb="2">
      <t>ケイヒ</t>
    </rPh>
    <rPh sb="2" eb="4">
      <t>ヒリツ</t>
    </rPh>
    <phoneticPr fontId="3"/>
  </si>
  <si>
    <t>　　</t>
    <phoneticPr fontId="3"/>
  </si>
  <si>
    <t>　　賞与引当１．５百万円を経費計上後</t>
    <rPh sb="2" eb="4">
      <t>ショウヨ</t>
    </rPh>
    <rPh sb="4" eb="6">
      <t>ヒキアテ</t>
    </rPh>
    <rPh sb="9" eb="12">
      <t>ヒ</t>
    </rPh>
    <rPh sb="13" eb="15">
      <t>ケイヒ</t>
    </rPh>
    <rPh sb="15" eb="17">
      <t>ケイジョウ</t>
    </rPh>
    <rPh sb="17" eb="18">
      <t>ゴ</t>
    </rPh>
    <phoneticPr fontId="3"/>
  </si>
  <si>
    <t>【大城だけの数値】</t>
    <rPh sb="1" eb="3">
      <t>オ</t>
    </rPh>
    <rPh sb="6" eb="8">
      <t>スウチ</t>
    </rPh>
    <phoneticPr fontId="3"/>
  </si>
  <si>
    <t>※事業収益は３２．５百万円増加予算→うち宿泊料増加分は１９．２百万円</t>
    <rPh sb="1" eb="3">
      <t>ジギョウ</t>
    </rPh>
    <rPh sb="3" eb="5">
      <t>シュウエキ</t>
    </rPh>
    <rPh sb="10" eb="13">
      <t>ヒ</t>
    </rPh>
    <rPh sb="13" eb="15">
      <t>ゾウカ</t>
    </rPh>
    <rPh sb="15" eb="17">
      <t>ヨサン</t>
    </rPh>
    <rPh sb="20" eb="23">
      <t>シュクハクリョウ</t>
    </rPh>
    <rPh sb="23" eb="25">
      <t>ゾウカ</t>
    </rPh>
    <rPh sb="25" eb="26">
      <t>フン</t>
    </rPh>
    <rPh sb="31" eb="34">
      <t>ヒ</t>
    </rPh>
    <phoneticPr fontId="3"/>
  </si>
  <si>
    <t>※昨年並みの24,479人の宿泊者があるとして宿泊単価増は19.2÷24,479＝７８４円が必要</t>
    <rPh sb="1" eb="3">
      <t>サクネン</t>
    </rPh>
    <rPh sb="3" eb="4">
      <t>ナ</t>
    </rPh>
    <rPh sb="8" eb="13">
      <t>４７９ニン</t>
    </rPh>
    <rPh sb="14" eb="17">
      <t>シュクハクシャ</t>
    </rPh>
    <rPh sb="23" eb="25">
      <t>シュクハク</t>
    </rPh>
    <rPh sb="25" eb="27">
      <t>タンカ</t>
    </rPh>
    <rPh sb="27" eb="28">
      <t>ゾウ</t>
    </rPh>
    <rPh sb="44" eb="45">
      <t>エン</t>
    </rPh>
    <rPh sb="46" eb="48">
      <t>ヒツヨウ</t>
    </rPh>
    <phoneticPr fontId="3"/>
  </si>
  <si>
    <t>　また、食事＋飲料＋お土産を一人当り５千円として加算すると１．８百万円の増収になっていた計算になる</t>
    <rPh sb="4" eb="6">
      <t>ショクジ</t>
    </rPh>
    <rPh sb="7" eb="9">
      <t>インリョウ</t>
    </rPh>
    <rPh sb="11" eb="13">
      <t>ミヤゲ</t>
    </rPh>
    <rPh sb="14" eb="16">
      <t>ヒトリ</t>
    </rPh>
    <rPh sb="16" eb="17">
      <t>アタ</t>
    </rPh>
    <rPh sb="19" eb="21">
      <t>センエン</t>
    </rPh>
    <rPh sb="24" eb="26">
      <t>カサン</t>
    </rPh>
    <rPh sb="32" eb="35">
      <t>ヒ</t>
    </rPh>
    <rPh sb="36" eb="38">
      <t>ゾウシュウ</t>
    </rPh>
    <rPh sb="44" eb="46">
      <t>ケイサン</t>
    </rPh>
    <phoneticPr fontId="3"/>
  </si>
  <si>
    <t>　</t>
    <phoneticPr fontId="3"/>
  </si>
  <si>
    <t>　宿泊単価からして宿泊収入は4.8千円（７月の平均宿泊単価）×368人＝１．７百万円の増になっていた</t>
    <rPh sb="1" eb="3">
      <t>シュクハク</t>
    </rPh>
    <rPh sb="3" eb="5">
      <t>タンカ</t>
    </rPh>
    <rPh sb="9" eb="11">
      <t>シュクハク</t>
    </rPh>
    <rPh sb="11" eb="13">
      <t>シュウニュウ</t>
    </rPh>
    <rPh sb="17" eb="19">
      <t>センエン</t>
    </rPh>
    <rPh sb="21" eb="22">
      <t>ガツ</t>
    </rPh>
    <rPh sb="23" eb="25">
      <t>ヘイキン</t>
    </rPh>
    <rPh sb="25" eb="27">
      <t>シュクハク</t>
    </rPh>
    <rPh sb="27" eb="29">
      <t>タンカ</t>
    </rPh>
    <rPh sb="34" eb="35">
      <t>ニン</t>
    </rPh>
    <rPh sb="39" eb="42">
      <t>ヒ</t>
    </rPh>
    <rPh sb="43" eb="44">
      <t>ゾウ</t>
    </rPh>
    <phoneticPr fontId="3"/>
  </si>
  <si>
    <r>
      <t>　（19.2－368×4.8）÷（24,479＋368）＝</t>
    </r>
    <r>
      <rPr>
        <sz val="11"/>
        <color rgb="FFFF0000"/>
        <rFont val="HGS創英ﾌﾟﾚｾﾞﾝｽEB"/>
        <family val="1"/>
        <charset val="128"/>
      </rPr>
      <t>７０４円</t>
    </r>
    <rPh sb="32" eb="33">
      <t>エン</t>
    </rPh>
    <phoneticPr fontId="3"/>
  </si>
  <si>
    <t>【質問】</t>
    <rPh sb="1" eb="3">
      <t>シツモン</t>
    </rPh>
    <phoneticPr fontId="3"/>
  </si>
  <si>
    <t>　好調の要因は何と考えているか</t>
    <rPh sb="1" eb="3">
      <t>コウチョウ</t>
    </rPh>
    <rPh sb="4" eb="6">
      <t>ヨウイン</t>
    </rPh>
    <rPh sb="7" eb="8">
      <t>ナン</t>
    </rPh>
    <rPh sb="9" eb="10">
      <t>カンガ</t>
    </rPh>
    <phoneticPr fontId="3"/>
  </si>
  <si>
    <t>　成算はあるか</t>
    <rPh sb="1" eb="3">
      <t>セイサン</t>
    </rPh>
    <phoneticPr fontId="3"/>
  </si>
  <si>
    <t>※昨年度比10.5百万円　</t>
    <rPh sb="1" eb="3">
      <t>サクネン</t>
    </rPh>
    <rPh sb="3" eb="4">
      <t>ド</t>
    </rPh>
    <rPh sb="4" eb="5">
      <t>ヒ</t>
    </rPh>
    <rPh sb="9" eb="12">
      <t>ヒャクマンエン</t>
    </rPh>
    <phoneticPr fontId="3"/>
  </si>
  <si>
    <t>※昨年度比＋は2.8百万円</t>
    <rPh sb="1" eb="3">
      <t>サクネン</t>
    </rPh>
    <rPh sb="3" eb="4">
      <t>ド</t>
    </rPh>
    <rPh sb="4" eb="5">
      <t>ヒ</t>
    </rPh>
    <rPh sb="10" eb="13">
      <t>ヒ</t>
    </rPh>
    <phoneticPr fontId="3"/>
  </si>
  <si>
    <t>※昨年度並み</t>
    <rPh sb="1" eb="3">
      <t>サクネン</t>
    </rPh>
    <rPh sb="3" eb="4">
      <t>ド</t>
    </rPh>
    <rPh sb="4" eb="5">
      <t>ナ</t>
    </rPh>
    <phoneticPr fontId="3"/>
  </si>
  <si>
    <t>※何？</t>
    <rPh sb="1" eb="2">
      <t>ナニ</t>
    </rPh>
    <phoneticPr fontId="3"/>
  </si>
  <si>
    <t>【単位：百万円、⑲は19年度の意味】</t>
    <rPh sb="1" eb="3">
      <t>タンイ</t>
    </rPh>
    <rPh sb="4" eb="7">
      <t>ヒ</t>
    </rPh>
    <rPh sb="12" eb="14">
      <t>ネンド</t>
    </rPh>
    <rPh sb="15" eb="17">
      <t>イミ</t>
    </rPh>
    <phoneticPr fontId="3"/>
  </si>
  <si>
    <t>【単位：百万円、％、⑲は19年度の意味】</t>
    <rPh sb="1" eb="3">
      <t>タンイ</t>
    </rPh>
    <rPh sb="4" eb="7">
      <t>ヒ</t>
    </rPh>
    <rPh sb="14" eb="16">
      <t>ネンド</t>
    </rPh>
    <rPh sb="17" eb="19">
      <t>イミ</t>
    </rPh>
    <phoneticPr fontId="3"/>
  </si>
  <si>
    <t>⑰</t>
    <phoneticPr fontId="3"/>
  </si>
  <si>
    <t>⑱</t>
    <phoneticPr fontId="3"/>
  </si>
  <si>
    <t>⑲</t>
    <phoneticPr fontId="3"/>
  </si>
  <si>
    <t>　⑰、⑱比較</t>
    <rPh sb="4" eb="6">
      <t>ヒカク</t>
    </rPh>
    <phoneticPr fontId="3"/>
  </si>
  <si>
    <t>🔴⑱７月の災害による遺失分計算</t>
    <rPh sb="4" eb="5">
      <t>ガツ</t>
    </rPh>
    <rPh sb="6" eb="8">
      <t>サイガイ</t>
    </rPh>
    <rPh sb="11" eb="13">
      <t>イシツ</t>
    </rPh>
    <rPh sb="13" eb="14">
      <t>ブン</t>
    </rPh>
    <rPh sb="14" eb="16">
      <t>ケイサン</t>
    </rPh>
    <phoneticPr fontId="3"/>
  </si>
  <si>
    <t>⑱÷⑰×１００・％</t>
    <phoneticPr fontId="3"/>
  </si>
  <si>
    <t>　　</t>
    <phoneticPr fontId="3"/>
  </si>
  <si>
    <t>【大城３年間比較】</t>
    <rPh sb="1" eb="3">
      <t>オ</t>
    </rPh>
    <rPh sb="4" eb="6">
      <t>ネンカン</t>
    </rPh>
    <rPh sb="6" eb="8">
      <t>ヒカク</t>
    </rPh>
    <phoneticPr fontId="3"/>
  </si>
  <si>
    <t>　私の計算では、賞与引当金引当済ベースで、⑰６．４、⑱▲４．２、⑲５．９となって</t>
    <rPh sb="1" eb="2">
      <t>ワタシ</t>
    </rPh>
    <rPh sb="3" eb="5">
      <t>ケイサン</t>
    </rPh>
    <rPh sb="8" eb="10">
      <t>ショウヨ</t>
    </rPh>
    <rPh sb="10" eb="12">
      <t>ヒキアテ</t>
    </rPh>
    <rPh sb="12" eb="13">
      <t>キン</t>
    </rPh>
    <rPh sb="13" eb="15">
      <t>ヒキアテ</t>
    </rPh>
    <rPh sb="15" eb="16">
      <t>スミ</t>
    </rPh>
    <phoneticPr fontId="3"/>
  </si>
  <si>
    <t>　このままいけば、年間、前年度比６４．２の増益で、最終利益も４１．６となり、利益</t>
    <rPh sb="9" eb="11">
      <t>ネンカン</t>
    </rPh>
    <rPh sb="12" eb="14">
      <t>ゼンネン</t>
    </rPh>
    <rPh sb="14" eb="15">
      <t>ド</t>
    </rPh>
    <rPh sb="15" eb="16">
      <t>ヒ</t>
    </rPh>
    <rPh sb="21" eb="23">
      <t>ゾウエキ</t>
    </rPh>
    <rPh sb="25" eb="27">
      <t>サイシュウ</t>
    </rPh>
    <rPh sb="27" eb="29">
      <t>リエキ</t>
    </rPh>
    <rPh sb="38" eb="40">
      <t>リエキ</t>
    </rPh>
    <phoneticPr fontId="3"/>
  </si>
  <si>
    <t>　予算２７．２百万円は充分達成できるというスタートになっている</t>
    <rPh sb="1" eb="3">
      <t>ヨサン</t>
    </rPh>
    <rPh sb="7" eb="10">
      <t>ヒ</t>
    </rPh>
    <rPh sb="11" eb="13">
      <t>ジュウブン</t>
    </rPh>
    <rPh sb="13" eb="15">
      <t>タッセイ</t>
    </rPh>
    <phoneticPr fontId="3"/>
  </si>
  <si>
    <t>【単位：断らない限り百万円、⑲は19年度の意味】</t>
    <rPh sb="1" eb="3">
      <t>タンイ</t>
    </rPh>
    <rPh sb="4" eb="5">
      <t>コトワ</t>
    </rPh>
    <rPh sb="8" eb="9">
      <t>カギ</t>
    </rPh>
    <rPh sb="10" eb="13">
      <t>ヒ</t>
    </rPh>
    <rPh sb="18" eb="20">
      <t>ネンド</t>
    </rPh>
    <rPh sb="21" eb="23">
      <t>イミ</t>
    </rPh>
    <phoneticPr fontId="3"/>
  </si>
  <si>
    <t>　また、昨夏の災害不稼働分を加味すると私の計算では７０４円の増額でクリアーできる</t>
    <rPh sb="4" eb="5">
      <t>サク</t>
    </rPh>
    <rPh sb="5" eb="6">
      <t>ナツ</t>
    </rPh>
    <rPh sb="7" eb="9">
      <t>サイガイ</t>
    </rPh>
    <rPh sb="9" eb="10">
      <t>フ</t>
    </rPh>
    <rPh sb="10" eb="12">
      <t>カドウ</t>
    </rPh>
    <rPh sb="12" eb="13">
      <t>フン</t>
    </rPh>
    <rPh sb="14" eb="16">
      <t>カミ</t>
    </rPh>
    <rPh sb="19" eb="20">
      <t>ワタシ</t>
    </rPh>
    <rPh sb="21" eb="23">
      <t>ケイサン</t>
    </rPh>
    <rPh sb="28" eb="29">
      <t>エン</t>
    </rPh>
    <rPh sb="30" eb="32">
      <t>ゾウガク</t>
    </rPh>
    <phoneticPr fontId="3"/>
  </si>
  <si>
    <t>　この増収部分は全くコストをともなわないものであるから、７００円程度宿泊単価を増</t>
    <rPh sb="3" eb="5">
      <t>ゾウシュウ</t>
    </rPh>
    <rPh sb="5" eb="7">
      <t>ブブン</t>
    </rPh>
    <rPh sb="8" eb="9">
      <t>マッタ</t>
    </rPh>
    <rPh sb="31" eb="32">
      <t>エン</t>
    </rPh>
    <rPh sb="32" eb="34">
      <t>テイド</t>
    </rPh>
    <rPh sb="34" eb="36">
      <t>シュクハク</t>
    </rPh>
    <rPh sb="36" eb="38">
      <t>タンカ</t>
    </rPh>
    <rPh sb="39" eb="40">
      <t>ゾウ</t>
    </rPh>
    <phoneticPr fontId="3"/>
  </si>
  <si>
    <t>　額すれば１９．２百万円の増益になり、⑱の赤字２２．５をほぼカバーすることになる</t>
    <rPh sb="1" eb="2">
      <t>ガク</t>
    </rPh>
    <rPh sb="9" eb="12">
      <t>ヒ</t>
    </rPh>
    <rPh sb="13" eb="15">
      <t>ゾウエキ</t>
    </rPh>
    <rPh sb="21" eb="23">
      <t>アカジ</t>
    </rPh>
    <phoneticPr fontId="3"/>
  </si>
  <si>
    <t>　現実に４月、５月は宿泊単価が⑰比、⑱比とも、ほぼ７００円に近い増額になっており、</t>
    <rPh sb="1" eb="3">
      <t>ゲンジツ</t>
    </rPh>
    <rPh sb="5" eb="6">
      <t>ガツ</t>
    </rPh>
    <rPh sb="8" eb="9">
      <t>ガツ</t>
    </rPh>
    <rPh sb="10" eb="12">
      <t>シュクハク</t>
    </rPh>
    <rPh sb="12" eb="14">
      <t>タンカ</t>
    </rPh>
    <rPh sb="16" eb="17">
      <t>ヒ</t>
    </rPh>
    <rPh sb="19" eb="20">
      <t>ヒ</t>
    </rPh>
    <rPh sb="28" eb="29">
      <t>エン</t>
    </rPh>
    <rPh sb="30" eb="31">
      <t>チカ</t>
    </rPh>
    <rPh sb="32" eb="34">
      <t>ゾウガク</t>
    </rPh>
    <phoneticPr fontId="3"/>
  </si>
  <si>
    <t>　実現度は高い</t>
    <rPh sb="1" eb="4">
      <t>ジツゲンド</t>
    </rPh>
    <rPh sb="5" eb="6">
      <t>タカ</t>
    </rPh>
    <phoneticPr fontId="3"/>
  </si>
  <si>
    <t>　ただ、計画では１，０００円の単価アップをめざしている。単価をあげながら集客数を</t>
    <rPh sb="4" eb="6">
      <t>ケイカク</t>
    </rPh>
    <rPh sb="13" eb="14">
      <t>エン</t>
    </rPh>
    <rPh sb="15" eb="17">
      <t>タンカ</t>
    </rPh>
    <rPh sb="28" eb="30">
      <t>タンカ</t>
    </rPh>
    <rPh sb="36" eb="38">
      <t>シュウキャク</t>
    </rPh>
    <rPh sb="38" eb="39">
      <t>スウ</t>
    </rPh>
    <phoneticPr fontId="3"/>
  </si>
  <si>
    <t>　増やすという難しいかじ取りを迫られている</t>
    <rPh sb="1" eb="2">
      <t>フ</t>
    </rPh>
    <rPh sb="7" eb="8">
      <t>ムツカ</t>
    </rPh>
    <rPh sb="12" eb="13">
      <t>ト</t>
    </rPh>
    <rPh sb="15" eb="16">
      <t>セマ</t>
    </rPh>
    <phoneticPr fontId="3"/>
  </si>
  <si>
    <t>❹経費は昨年度比１７の減額予算となっている</t>
    <rPh sb="1" eb="3">
      <t>ケイヒ</t>
    </rPh>
    <rPh sb="4" eb="7">
      <t>サクネンド</t>
    </rPh>
    <rPh sb="7" eb="8">
      <t>ヒ</t>
    </rPh>
    <rPh sb="11" eb="13">
      <t>ゲンガク</t>
    </rPh>
    <rPh sb="13" eb="15">
      <t>ヨサン</t>
    </rPh>
    <phoneticPr fontId="3"/>
  </si>
  <si>
    <t>　科目をみると、人件費を筆頭に昨年度並みに計上してあるが、委託料の１１の圧縮がめ</t>
    <rPh sb="1" eb="3">
      <t>カモク</t>
    </rPh>
    <rPh sb="8" eb="11">
      <t>ジンケンヒ</t>
    </rPh>
    <rPh sb="12" eb="14">
      <t>ヒットウ</t>
    </rPh>
    <rPh sb="15" eb="18">
      <t>サクネンド</t>
    </rPh>
    <rPh sb="18" eb="19">
      <t>ナ</t>
    </rPh>
    <rPh sb="21" eb="23">
      <t>ケイジョウ</t>
    </rPh>
    <rPh sb="29" eb="32">
      <t>イタクリョウ</t>
    </rPh>
    <rPh sb="36" eb="38">
      <t>アッシュク</t>
    </rPh>
    <phoneticPr fontId="3"/>
  </si>
  <si>
    <t>　だつ</t>
    <phoneticPr fontId="3"/>
  </si>
  <si>
    <t>　私の計算では４月、５月では２．１程度の経費減となっているように観たが、年間換算</t>
    <rPh sb="1" eb="2">
      <t>ワタシ</t>
    </rPh>
    <rPh sb="3" eb="5">
      <t>ケイサン</t>
    </rPh>
    <rPh sb="8" eb="9">
      <t>ガツ</t>
    </rPh>
    <rPh sb="11" eb="12">
      <t>ガツ</t>
    </rPh>
    <rPh sb="17" eb="19">
      <t>テイド</t>
    </rPh>
    <rPh sb="20" eb="23">
      <t>ケイヒゲン</t>
    </rPh>
    <rPh sb="32" eb="33">
      <t>ミ</t>
    </rPh>
    <rPh sb="36" eb="38">
      <t>ネンカン</t>
    </rPh>
    <rPh sb="38" eb="40">
      <t>カンザン</t>
    </rPh>
    <phoneticPr fontId="3"/>
  </si>
  <si>
    <t>　すれば数字上は１２．６の減額となる</t>
    <rPh sb="4" eb="7">
      <t>スウジジョウ</t>
    </rPh>
    <rPh sb="13" eb="15">
      <t>ゲンガク</t>
    </rPh>
    <phoneticPr fontId="3"/>
  </si>
  <si>
    <t>　殊に、委託料の圧縮はこれまでの仕組みを変えていかないと難しいと思うがどうか</t>
    <rPh sb="1" eb="2">
      <t>コト</t>
    </rPh>
    <rPh sb="4" eb="7">
      <t>イタクリョウ</t>
    </rPh>
    <rPh sb="8" eb="10">
      <t>アッシュク</t>
    </rPh>
    <rPh sb="16" eb="18">
      <t>シク</t>
    </rPh>
    <rPh sb="20" eb="21">
      <t>カ</t>
    </rPh>
    <rPh sb="28" eb="29">
      <t>ムツカ</t>
    </rPh>
    <rPh sb="32" eb="33">
      <t>オモ</t>
    </rPh>
    <phoneticPr fontId="3"/>
  </si>
  <si>
    <t>　そんな“愛市意識”はまず職員からと思うがそんな動きができているか</t>
    <rPh sb="5" eb="6">
      <t>アイ</t>
    </rPh>
    <rPh sb="6" eb="7">
      <t>シ</t>
    </rPh>
    <rPh sb="7" eb="9">
      <t>イシキ</t>
    </rPh>
    <rPh sb="13" eb="15">
      <t>ショクイン</t>
    </rPh>
    <rPh sb="18" eb="19">
      <t>オモ</t>
    </rPh>
    <rPh sb="24" eb="25">
      <t>ウゴ</t>
    </rPh>
    <phoneticPr fontId="3"/>
  </si>
  <si>
    <t>❺大城の利用に関して、市の職員、そして市議会の皆様に問いかけたい。あなたやあなた</t>
    <phoneticPr fontId="3"/>
  </si>
  <si>
    <t>　の家族は一度くらい泊まられましたかと。先輩議員に聞くと、「自分の家が市内にある</t>
    <rPh sb="25" eb="26">
      <t>キ</t>
    </rPh>
    <phoneticPr fontId="3"/>
  </si>
  <si>
    <t>　のになぜ泊まる機会があるのか」と反論された。おっしゃるとおりであろう。しかし、</t>
    <rPh sb="5" eb="6">
      <t>ト</t>
    </rPh>
    <phoneticPr fontId="3"/>
  </si>
  <si>
    <t>　大城ばかりに肩入れすることは民業圧迫という意見があるが、大城の今後が市の浮沈を</t>
    <rPh sb="1" eb="3">
      <t>オウジョウ</t>
    </rPh>
    <rPh sb="7" eb="9">
      <t>カタイ</t>
    </rPh>
    <rPh sb="15" eb="17">
      <t>ミンギョウ</t>
    </rPh>
    <rPh sb="17" eb="19">
      <t>アッパク</t>
    </rPh>
    <rPh sb="22" eb="24">
      <t>イケン</t>
    </rPh>
    <rPh sb="29" eb="31">
      <t>オ</t>
    </rPh>
    <rPh sb="32" eb="34">
      <t>コンゴ</t>
    </rPh>
    <rPh sb="35" eb="36">
      <t>シ</t>
    </rPh>
    <rPh sb="37" eb="39">
      <t>フチン</t>
    </rPh>
    <phoneticPr fontId="3"/>
  </si>
  <si>
    <t>　友人や親戚を招いたり、同窓会を開いたりという“企て”をどれだけ仕組まれたか</t>
    <rPh sb="1" eb="3">
      <t>ユウジン</t>
    </rPh>
    <rPh sb="4" eb="6">
      <t>シンセキ</t>
    </rPh>
    <phoneticPr fontId="3"/>
  </si>
  <si>
    <t>　握る重要な課題であるという認識があれば、また行動も違ったものになるはず</t>
    <rPh sb="6" eb="8">
      <t>カダイ</t>
    </rPh>
    <rPh sb="26" eb="27">
      <t>チガ</t>
    </rPh>
    <phoneticPr fontId="3"/>
  </si>
  <si>
    <t>※ただし、昨夏の災害の影響368人を加味すると</t>
    <rPh sb="5" eb="7">
      <t>サクナツ</t>
    </rPh>
    <rPh sb="8" eb="10">
      <t>サイガイ</t>
    </rPh>
    <rPh sb="11" eb="13">
      <t>エイキョウ</t>
    </rPh>
    <rPh sb="16" eb="17">
      <t>ニン</t>
    </rPh>
    <rPh sb="18" eb="20">
      <t>カミ</t>
    </rPh>
    <phoneticPr fontId="3"/>
  </si>
  <si>
    <t>❼これは質問ではありませんが</t>
    <rPh sb="4" eb="6">
      <t>シツモン</t>
    </rPh>
    <phoneticPr fontId="3"/>
  </si>
  <si>
    <t>5,300円</t>
    <rPh sb="5" eb="6">
      <t>エン</t>
    </rPh>
    <phoneticPr fontId="3"/>
  </si>
  <si>
    <t>24,479人</t>
    <rPh sb="6" eb="7">
      <t>ニン</t>
    </rPh>
    <phoneticPr fontId="3"/>
  </si>
  <si>
    <t>宿泊単価（４月実績）</t>
    <rPh sb="0" eb="2">
      <t>シュクハク</t>
    </rPh>
    <rPh sb="2" eb="4">
      <t>タンカ</t>
    </rPh>
    <rPh sb="6" eb="7">
      <t>ガツ</t>
    </rPh>
    <rPh sb="7" eb="9">
      <t>ジッセキ</t>
    </rPh>
    <phoneticPr fontId="3"/>
  </si>
  <si>
    <t>昨年宿泊数実績</t>
    <rPh sb="0" eb="2">
      <t>サクネン</t>
    </rPh>
    <rPh sb="2" eb="4">
      <t>シュクハク</t>
    </rPh>
    <rPh sb="4" eb="5">
      <t>スウ</t>
    </rPh>
    <rPh sb="5" eb="7">
      <t>ジッセキ</t>
    </rPh>
    <phoneticPr fontId="3"/>
  </si>
  <si>
    <t>増加宿泊数</t>
    <rPh sb="0" eb="2">
      <t>ゾウカ</t>
    </rPh>
    <rPh sb="2" eb="4">
      <t>シュクハク</t>
    </rPh>
    <rPh sb="4" eb="5">
      <t>スウ</t>
    </rPh>
    <phoneticPr fontId="3"/>
  </si>
  <si>
    <t>原価率⑲予算</t>
    <rPh sb="0" eb="2">
      <t>ゲンカ</t>
    </rPh>
    <rPh sb="2" eb="3">
      <t>リツ</t>
    </rPh>
    <rPh sb="4" eb="6">
      <t>ヨサン</t>
    </rPh>
    <phoneticPr fontId="3"/>
  </si>
  <si>
    <t>これをかけるた増収＝増益</t>
    <rPh sb="7" eb="9">
      <t>ゾウシュウ</t>
    </rPh>
    <rPh sb="10" eb="12">
      <t>ゾウエキ</t>
    </rPh>
    <phoneticPr fontId="3"/>
  </si>
  <si>
    <t>5,000円</t>
    <rPh sb="5" eb="6">
      <t>エン</t>
    </rPh>
    <phoneticPr fontId="3"/>
  </si>
  <si>
    <t>飲料単価（予測の仮数字）</t>
    <rPh sb="0" eb="2">
      <t>インリョウ</t>
    </rPh>
    <rPh sb="2" eb="4">
      <t>タンカ</t>
    </rPh>
    <rPh sb="5" eb="7">
      <t>ヨソク</t>
    </rPh>
    <rPh sb="8" eb="9">
      <t>カリ</t>
    </rPh>
    <rPh sb="9" eb="11">
      <t>スウジ</t>
    </rPh>
    <phoneticPr fontId="3"/>
  </si>
  <si>
    <t>食事単価（予測の仮数字）</t>
    <rPh sb="0" eb="2">
      <t>ショクジ</t>
    </rPh>
    <rPh sb="2" eb="4">
      <t>タンカ</t>
    </rPh>
    <rPh sb="5" eb="7">
      <t>ヨソク</t>
    </rPh>
    <rPh sb="8" eb="9">
      <t>カリ</t>
    </rPh>
    <rPh sb="9" eb="11">
      <t>スウジ</t>
    </rPh>
    <phoneticPr fontId="3"/>
  </si>
  <si>
    <t>1,000円</t>
    <rPh sb="5" eb="6">
      <t>エン</t>
    </rPh>
    <phoneticPr fontId="3"/>
  </si>
  <si>
    <t>Ａ・宿泊数の増加</t>
    <rPh sb="2" eb="4">
      <t>シュクハク</t>
    </rPh>
    <rPh sb="4" eb="5">
      <t>スウ</t>
    </rPh>
    <rPh sb="6" eb="8">
      <t>ゾウカ</t>
    </rPh>
    <phoneticPr fontId="3"/>
  </si>
  <si>
    <t>左記÷74.0％×84.0％</t>
    <rPh sb="0" eb="2">
      <t>サキ</t>
    </rPh>
    <phoneticPr fontId="3"/>
  </si>
  <si>
    <t>差引き増加宿泊数</t>
    <rPh sb="0" eb="2">
      <t>サシヒ</t>
    </rPh>
    <rPh sb="3" eb="5">
      <t>ゾウカ</t>
    </rPh>
    <rPh sb="5" eb="7">
      <t>シュクハク</t>
    </rPh>
    <rPh sb="7" eb="8">
      <t>スウ</t>
    </rPh>
    <phoneticPr fontId="3"/>
  </si>
  <si>
    <t>27,786人</t>
    <rPh sb="6" eb="7">
      <t>ニン</t>
    </rPh>
    <phoneticPr fontId="3"/>
  </si>
  <si>
    <t>3,307人</t>
    <rPh sb="5" eb="6">
      <t>ニン</t>
    </rPh>
    <phoneticPr fontId="3"/>
  </si>
  <si>
    <t>※⑰実績は27,419人→27,786人</t>
    <rPh sb="2" eb="4">
      <t>ジッセキ</t>
    </rPh>
    <rPh sb="11" eb="12">
      <t>ニン</t>
    </rPh>
    <rPh sb="19" eb="20">
      <t>ニン</t>
    </rPh>
    <phoneticPr fontId="3"/>
  </si>
  <si>
    <t>　は不可能な数字ではない</t>
    <rPh sb="2" eb="5">
      <t>フカノウ</t>
    </rPh>
    <rPh sb="6" eb="8">
      <t>スウジ</t>
    </rPh>
    <phoneticPr fontId="3"/>
  </si>
  <si>
    <t>17.5百万円</t>
    <rPh sb="4" eb="7">
      <t>ヒ</t>
    </rPh>
    <phoneticPr fontId="3"/>
  </si>
  <si>
    <t>※宿泊料収入は原価率をかけて</t>
    <rPh sb="1" eb="3">
      <t>シュクハク</t>
    </rPh>
    <rPh sb="3" eb="4">
      <t>リョウ</t>
    </rPh>
    <rPh sb="4" eb="6">
      <t>シュウニュウ</t>
    </rPh>
    <rPh sb="7" eb="9">
      <t>ゲンカ</t>
    </rPh>
    <rPh sb="9" eb="10">
      <t>リツ</t>
    </rPh>
    <phoneticPr fontId="3"/>
  </si>
  <si>
    <t>　いない</t>
    <phoneticPr fontId="3"/>
  </si>
  <si>
    <t>Ｃ・食事料金収益の増加</t>
    <rPh sb="2" eb="4">
      <t>ショクジ</t>
    </rPh>
    <rPh sb="4" eb="6">
      <t>リョウキン</t>
    </rPh>
    <rPh sb="6" eb="8">
      <t>シュウエキ</t>
    </rPh>
    <rPh sb="9" eb="11">
      <t>ゾウカ</t>
    </rPh>
    <phoneticPr fontId="3"/>
  </si>
  <si>
    <t>Ｂ・宿泊料金収益の増加</t>
    <rPh sb="2" eb="4">
      <t>シュクハク</t>
    </rPh>
    <rPh sb="4" eb="6">
      <t>リョウキン</t>
    </rPh>
    <rPh sb="6" eb="8">
      <t>シュウエキ</t>
    </rPh>
    <rPh sb="9" eb="11">
      <t>ゾウカ</t>
    </rPh>
    <phoneticPr fontId="3"/>
  </si>
  <si>
    <t>10.1百万円</t>
    <rPh sb="4" eb="7">
      <t>ヒ</t>
    </rPh>
    <phoneticPr fontId="3"/>
  </si>
  <si>
    <t>1.９百万円</t>
    <rPh sb="3" eb="6">
      <t>ヒ</t>
    </rPh>
    <phoneticPr fontId="3"/>
  </si>
  <si>
    <t>Ｄ・酒類飲料収益の増加</t>
    <rPh sb="2" eb="4">
      <t>シュルイ</t>
    </rPh>
    <rPh sb="4" eb="6">
      <t>インリョウ</t>
    </rPh>
    <rPh sb="6" eb="8">
      <t>シュウエキ</t>
    </rPh>
    <rPh sb="9" eb="11">
      <t>ゾウカ</t>
    </rPh>
    <phoneticPr fontId="3"/>
  </si>
  <si>
    <t>これをかけた増益金額</t>
    <rPh sb="6" eb="8">
      <t>ゾウエキ</t>
    </rPh>
    <rPh sb="8" eb="10">
      <t>キンガク</t>
    </rPh>
    <phoneticPr fontId="3"/>
  </si>
  <si>
    <t>Ｅ・宿泊者の売店収益</t>
    <rPh sb="2" eb="4">
      <t>シュクハク</t>
    </rPh>
    <rPh sb="4" eb="5">
      <t>シャ</t>
    </rPh>
    <rPh sb="6" eb="8">
      <t>バイテン</t>
    </rPh>
    <rPh sb="8" eb="10">
      <t>シュウエキ</t>
    </rPh>
    <phoneticPr fontId="3"/>
  </si>
  <si>
    <t>売店単価（予測の仮数字）</t>
    <rPh sb="0" eb="2">
      <t>バイテン</t>
    </rPh>
    <rPh sb="2" eb="4">
      <t>タンカ</t>
    </rPh>
    <rPh sb="5" eb="7">
      <t>ヨソク</t>
    </rPh>
    <rPh sb="8" eb="9">
      <t>カリ</t>
    </rPh>
    <rPh sb="9" eb="11">
      <t>スウジ</t>
    </rPh>
    <phoneticPr fontId="3"/>
  </si>
  <si>
    <t>500円</t>
    <rPh sb="3" eb="4">
      <t>エン</t>
    </rPh>
    <phoneticPr fontId="3"/>
  </si>
  <si>
    <t>0.4百万円</t>
    <rPh sb="3" eb="6">
      <t>ヒ</t>
    </rPh>
    <phoneticPr fontId="3"/>
  </si>
  <si>
    <t>◎宿泊比率１０％ポイントアップによる収益増加</t>
    <rPh sb="1" eb="3">
      <t>シュクハク</t>
    </rPh>
    <rPh sb="3" eb="5">
      <t>ヒリツ</t>
    </rPh>
    <rPh sb="18" eb="20">
      <t>シュウエキ</t>
    </rPh>
    <rPh sb="20" eb="22">
      <t>ゾウカ</t>
    </rPh>
    <phoneticPr fontId="3"/>
  </si>
  <si>
    <t>　Ｂ＋Ｃ＋Ｄ＋Ｅ・・・２９．９百万円</t>
    <rPh sb="15" eb="18">
      <t>ヒ</t>
    </rPh>
    <phoneticPr fontId="3"/>
  </si>
  <si>
    <t>●仮計算…稼働率を７４．０％から８４％に１０％ポイント上げることができたら</t>
    <rPh sb="1" eb="2">
      <t>カリ</t>
    </rPh>
    <rPh sb="2" eb="4">
      <t>ケイサン</t>
    </rPh>
    <rPh sb="5" eb="7">
      <t>カドウ</t>
    </rPh>
    <rPh sb="7" eb="8">
      <t>リツ</t>
    </rPh>
    <rPh sb="27" eb="28">
      <t>ア</t>
    </rPh>
    <phoneticPr fontId="3"/>
  </si>
  <si>
    <t>　⑲収益予算２７．２＋２９．９＝５７．１百万円</t>
    <rPh sb="2" eb="4">
      <t>シュウエキ</t>
    </rPh>
    <rPh sb="4" eb="6">
      <t>ヨサン</t>
    </rPh>
    <rPh sb="20" eb="23">
      <t>ヒ</t>
    </rPh>
    <phoneticPr fontId="3"/>
  </si>
  <si>
    <t>⓳</t>
    <phoneticPr fontId="3"/>
  </si>
  <si>
    <t>⓲</t>
    <phoneticPr fontId="3"/>
  </si>
  <si>
    <t>⑰と⑱の平均と⑲の差</t>
    <rPh sb="4" eb="6">
      <t>ヘイキン</t>
    </rPh>
    <rPh sb="9" eb="10">
      <t>サ</t>
    </rPh>
    <phoneticPr fontId="3"/>
  </si>
  <si>
    <t>その他収入</t>
    <rPh sb="2" eb="3">
      <t>タ</t>
    </rPh>
    <rPh sb="3" eb="5">
      <t>シュウニュウ</t>
    </rPh>
    <phoneticPr fontId="3"/>
  </si>
  <si>
    <t>※年間は７月を除いている通年比較</t>
    <rPh sb="1" eb="3">
      <t>ネンカン</t>
    </rPh>
    <rPh sb="5" eb="6">
      <t>ガツ</t>
    </rPh>
    <rPh sb="7" eb="8">
      <t>ノゾ</t>
    </rPh>
    <rPh sb="12" eb="14">
      <t>ツウネン</t>
    </rPh>
    <rPh sb="14" eb="16">
      <t>ヒカク</t>
    </rPh>
    <phoneticPr fontId="3"/>
  </si>
  <si>
    <t>❶宿泊数が７月を除く昨年通年並みである９０。６％の落ち込みにとどまっていれば</t>
    <rPh sb="1" eb="3">
      <t>シュクハク</t>
    </rPh>
    <rPh sb="3" eb="4">
      <t>スウ</t>
    </rPh>
    <rPh sb="6" eb="7">
      <t>ガツ</t>
    </rPh>
    <rPh sb="8" eb="9">
      <t>ノゾ</t>
    </rPh>
    <rPh sb="10" eb="12">
      <t>サクネン</t>
    </rPh>
    <rPh sb="12" eb="14">
      <t>ツウネン</t>
    </rPh>
    <rPh sb="14" eb="15">
      <t>ナ</t>
    </rPh>
    <rPh sb="25" eb="26">
      <t>オ</t>
    </rPh>
    <rPh sb="27" eb="28">
      <t>コ</t>
    </rPh>
    <phoneticPr fontId="3"/>
  </si>
  <si>
    <t>　→⑱７月宿泊数1.606人÷73.7×90.6＝1,974人で３６８人増えていたことになる</t>
    <rPh sb="4" eb="5">
      <t>ガツ</t>
    </rPh>
    <rPh sb="5" eb="7">
      <t>シュクハク</t>
    </rPh>
    <rPh sb="7" eb="8">
      <t>スウ</t>
    </rPh>
    <rPh sb="13" eb="14">
      <t>ニン</t>
    </rPh>
    <rPh sb="30" eb="31">
      <t>ニン</t>
    </rPh>
    <rPh sb="35" eb="36">
      <t>ニン</t>
    </rPh>
    <rPh sb="36" eb="37">
      <t>フ</t>
    </rPh>
    <phoneticPr fontId="3"/>
  </si>
  <si>
    <t>❷その他収入が通常月並み８９．９％の落ち込みにとどまっていれば</t>
    <rPh sb="3" eb="4">
      <t>タ</t>
    </rPh>
    <rPh sb="4" eb="6">
      <t>シュウニュウ</t>
    </rPh>
    <rPh sb="7" eb="9">
      <t>ツウジョウ</t>
    </rPh>
    <rPh sb="9" eb="10">
      <t>ツキ</t>
    </rPh>
    <rPh sb="10" eb="11">
      <t>ナ</t>
    </rPh>
    <rPh sb="18" eb="19">
      <t>オ</t>
    </rPh>
    <rPh sb="20" eb="21">
      <t>コ</t>
    </rPh>
    <phoneticPr fontId="3"/>
  </si>
  <si>
    <t>　→⑱７月収入21.6百万円÷69.4×89.9＝27.9百万円でその差は６．３百万円の増収になっていた</t>
    <rPh sb="4" eb="5">
      <t>ガツ</t>
    </rPh>
    <rPh sb="5" eb="7">
      <t>シュウニュウ</t>
    </rPh>
    <rPh sb="11" eb="14">
      <t>ヒ</t>
    </rPh>
    <rPh sb="29" eb="32">
      <t>ヒ</t>
    </rPh>
    <rPh sb="35" eb="36">
      <t>サ</t>
    </rPh>
    <rPh sb="40" eb="43">
      <t>ヒ</t>
    </rPh>
    <rPh sb="44" eb="46">
      <t>ゾウシュウ</t>
    </rPh>
    <phoneticPr fontId="3"/>
  </si>
  <si>
    <t>❸経費が通常月の96.9％程度になっていれば→</t>
    <rPh sb="1" eb="3">
      <t>ケイヒ</t>
    </rPh>
    <rPh sb="4" eb="6">
      <t>ツウジョウ</t>
    </rPh>
    <rPh sb="6" eb="7">
      <t>ツキ</t>
    </rPh>
    <rPh sb="13" eb="15">
      <t>テイド</t>
    </rPh>
    <phoneticPr fontId="3"/>
  </si>
  <si>
    <t>　35.4円÷87.8×96.9＝39.0百万円でその差は３．６百万円の経費増になっていた</t>
    <rPh sb="5" eb="6">
      <t>エン</t>
    </rPh>
    <rPh sb="21" eb="24">
      <t>ヒ</t>
    </rPh>
    <rPh sb="27" eb="28">
      <t>サ</t>
    </rPh>
    <rPh sb="32" eb="35">
      <t>ヒ</t>
    </rPh>
    <rPh sb="36" eb="38">
      <t>ケイヒ</t>
    </rPh>
    <rPh sb="38" eb="39">
      <t>ゾウ</t>
    </rPh>
    <phoneticPr fontId="3"/>
  </si>
  <si>
    <t>❹よって…７月に災害がなかったらその他収入は❷－❸で２．７百万円の収支増になっていた</t>
    <rPh sb="6" eb="7">
      <t>ガツ</t>
    </rPh>
    <rPh sb="8" eb="10">
      <t>サイガイ</t>
    </rPh>
    <rPh sb="18" eb="19">
      <t>タ</t>
    </rPh>
    <rPh sb="19" eb="21">
      <t>シュウニュウ</t>
    </rPh>
    <rPh sb="29" eb="32">
      <t>ヒ</t>
    </rPh>
    <rPh sb="33" eb="35">
      <t>シュウシ</t>
    </rPh>
    <rPh sb="35" eb="36">
      <t>ゾウ</t>
    </rPh>
    <phoneticPr fontId="3"/>
  </si>
  <si>
    <t>❺よって…宿泊収入❶＋その他収支❹→４．４百万円・・・これが災害による遺失利益</t>
    <rPh sb="5" eb="7">
      <t>シュクハク</t>
    </rPh>
    <rPh sb="7" eb="8">
      <t>シュウ</t>
    </rPh>
    <rPh sb="8" eb="9">
      <t>ニュウ</t>
    </rPh>
    <rPh sb="13" eb="14">
      <t>タ</t>
    </rPh>
    <rPh sb="14" eb="16">
      <t>シュウシ</t>
    </rPh>
    <rPh sb="21" eb="24">
      <t>ヒ</t>
    </rPh>
    <rPh sb="30" eb="32">
      <t>サイガイ</t>
    </rPh>
    <rPh sb="35" eb="37">
      <t>イシツ</t>
    </rPh>
    <rPh sb="37" eb="39">
      <t>リエキ</t>
    </rPh>
    <phoneticPr fontId="3"/>
  </si>
  <si>
    <t>※昨年度比＋は2.4百万円　　　その他収入は13.3百万円増予算</t>
    <rPh sb="1" eb="3">
      <t>サクネン</t>
    </rPh>
    <rPh sb="3" eb="4">
      <t>ド</t>
    </rPh>
    <rPh sb="4" eb="5">
      <t>ヒ</t>
    </rPh>
    <rPh sb="10" eb="13">
      <t>ヒ</t>
    </rPh>
    <rPh sb="18" eb="19">
      <t>タ</t>
    </rPh>
    <rPh sb="19" eb="21">
      <t>シュウニュウ</t>
    </rPh>
    <rPh sb="26" eb="29">
      <t>ヒ</t>
    </rPh>
    <rPh sb="29" eb="30">
      <t>ゾウ</t>
    </rPh>
    <rPh sb="30" eb="32">
      <t>ヨサン</t>
    </rPh>
    <phoneticPr fontId="3"/>
  </si>
  <si>
    <t>❶４、５月の収支実績を支配人への聞き取りを含めて17、18年度の同月と比較してみると</t>
    <rPh sb="4" eb="5">
      <t>ガツ</t>
    </rPh>
    <rPh sb="6" eb="8">
      <t>シュウシ</t>
    </rPh>
    <rPh sb="8" eb="10">
      <t>ジッセキ</t>
    </rPh>
    <rPh sb="11" eb="13">
      <t>シハイ</t>
    </rPh>
    <rPh sb="13" eb="14">
      <t>ニン</t>
    </rPh>
    <rPh sb="16" eb="17">
      <t>キ</t>
    </rPh>
    <rPh sb="18" eb="19">
      <t>ト</t>
    </rPh>
    <rPh sb="21" eb="22">
      <t>フク</t>
    </rPh>
    <rPh sb="29" eb="31">
      <t>ネンド</t>
    </rPh>
    <rPh sb="32" eb="34">
      <t>ドウゲツ</t>
    </rPh>
    <rPh sb="35" eb="37">
      <t>ヒカク</t>
    </rPh>
    <phoneticPr fontId="3"/>
  </si>
  <si>
    <t>　18年度比なんと1,070万円の増益になっている</t>
    <rPh sb="3" eb="5">
      <t>ネンド</t>
    </rPh>
    <rPh sb="5" eb="6">
      <t>ヒ</t>
    </rPh>
    <rPh sb="14" eb="16">
      <t>マンエン</t>
    </rPh>
    <rPh sb="17" eb="19">
      <t>ゾウエキ</t>
    </rPh>
    <phoneticPr fontId="3"/>
  </si>
  <si>
    <t>❷19年度予算における宿泊料金収入は前年度比＋１９．２の増収とみている</t>
    <rPh sb="3" eb="5">
      <t>ネンド</t>
    </rPh>
    <rPh sb="5" eb="7">
      <t>ヨサン</t>
    </rPh>
    <rPh sb="11" eb="13">
      <t>シュクハク</t>
    </rPh>
    <rPh sb="13" eb="15">
      <t>リョウキン</t>
    </rPh>
    <rPh sb="15" eb="17">
      <t>シュウニュウ</t>
    </rPh>
    <rPh sb="18" eb="22">
      <t>ゼンネンドヒ</t>
    </rPh>
    <rPh sb="28" eb="30">
      <t>ゾウシュウ</t>
    </rPh>
    <phoneticPr fontId="3"/>
  </si>
  <si>
    <t>　オープン景気の影響がなくなった18年度の宿泊数程度は、19年度も充分確保できるとい</t>
    <rPh sb="5" eb="7">
      <t>ケイキ</t>
    </rPh>
    <rPh sb="8" eb="10">
      <t>エイキョウ</t>
    </rPh>
    <rPh sb="18" eb="20">
      <t>ネンド</t>
    </rPh>
    <rPh sb="21" eb="23">
      <t>シュクハク</t>
    </rPh>
    <rPh sb="23" eb="24">
      <t>スウ</t>
    </rPh>
    <rPh sb="24" eb="26">
      <t>テイド</t>
    </rPh>
    <rPh sb="30" eb="32">
      <t>ネンド</t>
    </rPh>
    <rPh sb="33" eb="35">
      <t>ジュウブン</t>
    </rPh>
    <rPh sb="35" eb="37">
      <t>カクホ</t>
    </rPh>
    <phoneticPr fontId="3"/>
  </si>
  <si>
    <t>　う前提で考えると、１９．２の増収ということは計算上、宿泊単価を７８４円の増額す</t>
    <rPh sb="2" eb="4">
      <t>ゼンテイ</t>
    </rPh>
    <rPh sb="5" eb="6">
      <t>カンガ</t>
    </rPh>
    <rPh sb="15" eb="17">
      <t>ゾウシュウ</t>
    </rPh>
    <rPh sb="23" eb="26">
      <t>ケイサンジョウ</t>
    </rPh>
    <rPh sb="27" eb="29">
      <t>シュクハク</t>
    </rPh>
    <rPh sb="29" eb="31">
      <t>タンカ</t>
    </rPh>
    <rPh sb="35" eb="36">
      <t>エン</t>
    </rPh>
    <rPh sb="37" eb="39">
      <t>ゾウガク</t>
    </rPh>
    <phoneticPr fontId="3"/>
  </si>
  <si>
    <t>　れば達成できる</t>
    <rPh sb="3" eb="5">
      <t>タッセイ</t>
    </rPh>
    <phoneticPr fontId="3"/>
  </si>
  <si>
    <t>❸宿泊収入を除くその他収入予算は昨年度比13.3百万円の増加としている</t>
    <rPh sb="1" eb="3">
      <t>シュクハク</t>
    </rPh>
    <rPh sb="3" eb="5">
      <t>シュウニュウ</t>
    </rPh>
    <rPh sb="6" eb="7">
      <t>ノゾ</t>
    </rPh>
    <rPh sb="10" eb="11">
      <t>タ</t>
    </rPh>
    <rPh sb="11" eb="13">
      <t>シュウニュウ</t>
    </rPh>
    <rPh sb="13" eb="15">
      <t>ヨサン</t>
    </rPh>
    <rPh sb="16" eb="18">
      <t>サクネン</t>
    </rPh>
    <rPh sb="18" eb="19">
      <t>ド</t>
    </rPh>
    <rPh sb="19" eb="20">
      <t>ヒ</t>
    </rPh>
    <rPh sb="24" eb="27">
      <t>ヒ</t>
    </rPh>
    <rPh sb="28" eb="30">
      <t>ゾウカ</t>
    </rPh>
    <phoneticPr fontId="3"/>
  </si>
  <si>
    <t>４、５月の実績は</t>
    <rPh sb="3" eb="4">
      <t>ガツ</t>
    </rPh>
    <rPh sb="5" eb="7">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</si>
</sst>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
    <numFmt numFmtId="178" formatCode="0;&quot;▲ &quot;0"/>
    <numFmt numFmtId="179" formatCode="0.0;&quot;▲ &quot;0.0"/>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HGS創英ﾌﾟﾚｾﾞﾝｽEB"/>
      <family val="1"/>
      <charset val="128"/>
    </font>
    <font>
      <sz val="6"/>
      <name val="ＭＳ Ｐゴシック"/>
      <family val="2"/>
      <charset val="128"/>
      <scheme val="minor"/>
    </font>
    <font>
      <sz val="16"/>
      <color theme="1"/>
      <name val="HGS創英ﾌﾟﾚｾﾞﾝｽEB"/>
      <family val="1"/>
      <charset val="128"/>
    </font>
    <font>
      <sz val="11"/>
      <name val="HGS創英ﾌﾟﾚｾﾞﾝｽEB"/>
      <family val="1"/>
      <charset val="128"/>
    </font>
    <font>
      <sz val="6"/>
      <color theme="1"/>
      <name val="HGS創英ﾌﾟﾚｾﾞﾝｽEB"/>
      <family val="1"/>
      <charset val="128"/>
    </font>
    <font>
      <sz val="11"/>
      <color rgb="FFFF0000"/>
      <name val="HGS創英ﾌﾟﾚｾﾞﾝｽEB"/>
      <family val="1"/>
      <charset val="128"/>
    </font>
    <font>
      <sz val="8"/>
      <color theme="1"/>
      <name val="HGS創英ﾌﾟﾚｾﾞﾝｽEB"/>
      <family val="1"/>
      <charset val="128"/>
    </font>
    <font>
      <sz val="9"/>
      <color theme="1"/>
      <name val="HGS創英ﾌﾟﾚｾﾞﾝｽEB"/>
      <family val="1"/>
      <charset val="128"/>
    </font>
    <font>
      <b/>
      <sz val="16"/>
      <color theme="1"/>
      <name val="HGS創英ﾌﾟﾚｾﾞﾝｽEB"/>
      <family val="1"/>
      <charset val="128"/>
    </font>
    <font>
      <sz val="9"/>
      <name val="HGS創英ﾌﾟﾚｾﾞﾝｽEB"/>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right" vertical="center"/>
    </xf>
    <xf numFmtId="176" fontId="2" fillId="0" borderId="1" xfId="1" applyNumberFormat="1" applyFont="1" applyBorder="1">
      <alignmen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9" xfId="0" applyFont="1" applyBorder="1">
      <alignment vertical="center"/>
    </xf>
    <xf numFmtId="38" fontId="2" fillId="0" borderId="1" xfId="1" applyFont="1" applyFill="1" applyBorder="1">
      <alignment vertical="center"/>
    </xf>
    <xf numFmtId="176" fontId="2" fillId="0" borderId="1" xfId="1" applyNumberFormat="1" applyFont="1" applyFill="1" applyBorder="1">
      <alignment vertical="center"/>
    </xf>
    <xf numFmtId="176" fontId="2" fillId="0" borderId="0" xfId="1" applyNumberFormat="1" applyFont="1">
      <alignment vertical="center"/>
    </xf>
    <xf numFmtId="38" fontId="2" fillId="0" borderId="0" xfId="1" applyFont="1" applyFill="1">
      <alignment vertical="center"/>
    </xf>
    <xf numFmtId="176" fontId="2" fillId="3" borderId="1" xfId="1" applyNumberFormat="1" applyFont="1" applyFill="1" applyBorder="1">
      <alignment vertical="center"/>
    </xf>
    <xf numFmtId="0" fontId="2" fillId="2" borderId="1" xfId="0" applyFont="1" applyFill="1" applyBorder="1" applyAlignment="1">
      <alignment horizontal="right" vertical="center"/>
    </xf>
    <xf numFmtId="178" fontId="2" fillId="0" borderId="0" xfId="0" applyNumberFormat="1" applyFont="1">
      <alignment vertical="center"/>
    </xf>
    <xf numFmtId="178" fontId="2" fillId="0" borderId="1" xfId="0" applyNumberFormat="1" applyFont="1" applyBorder="1">
      <alignment vertical="center"/>
    </xf>
    <xf numFmtId="178" fontId="2" fillId="0" borderId="1" xfId="0" applyNumberFormat="1" applyFont="1" applyFill="1" applyBorder="1" applyAlignment="1">
      <alignment horizontal="center" vertical="center"/>
    </xf>
    <xf numFmtId="178" fontId="2" fillId="0" borderId="1" xfId="1" applyNumberFormat="1" applyFont="1" applyFill="1" applyBorder="1" applyAlignment="1">
      <alignment horizontal="center" vertical="center"/>
    </xf>
    <xf numFmtId="178" fontId="2" fillId="3" borderId="1" xfId="0" applyNumberFormat="1" applyFont="1" applyFill="1" applyBorder="1">
      <alignment vertical="center"/>
    </xf>
    <xf numFmtId="178" fontId="2" fillId="0" borderId="1" xfId="0" applyNumberFormat="1" applyFont="1" applyFill="1" applyBorder="1" applyAlignment="1">
      <alignment horizontal="left" vertical="center"/>
    </xf>
    <xf numFmtId="178" fontId="2" fillId="0" borderId="1" xfId="1" applyNumberFormat="1" applyFont="1" applyFill="1" applyBorder="1">
      <alignment vertical="center"/>
    </xf>
    <xf numFmtId="178" fontId="2" fillId="0" borderId="1" xfId="1" applyNumberFormat="1" applyFont="1" applyFill="1" applyBorder="1" applyAlignment="1">
      <alignment horizontal="right" vertical="center"/>
    </xf>
    <xf numFmtId="178" fontId="2" fillId="0" borderId="1" xfId="0" applyNumberFormat="1" applyFont="1" applyFill="1" applyBorder="1">
      <alignment vertical="center"/>
    </xf>
    <xf numFmtId="178" fontId="2" fillId="0" borderId="0" xfId="0" applyNumberFormat="1" applyFont="1" applyFill="1">
      <alignment vertical="center"/>
    </xf>
    <xf numFmtId="178" fontId="2" fillId="0" borderId="0" xfId="1" applyNumberFormat="1" applyFont="1" applyFill="1">
      <alignment vertical="center"/>
    </xf>
    <xf numFmtId="178" fontId="2" fillId="2" borderId="1" xfId="0" applyNumberFormat="1" applyFont="1" applyFill="1" applyBorder="1" applyAlignment="1">
      <alignment horizontal="right" vertical="center"/>
    </xf>
    <xf numFmtId="179" fontId="2" fillId="0" borderId="0" xfId="1" applyNumberFormat="1" applyFont="1">
      <alignment vertical="center"/>
    </xf>
    <xf numFmtId="179" fontId="2" fillId="3" borderId="1" xfId="1" applyNumberFormat="1" applyFont="1" applyFill="1" applyBorder="1">
      <alignment vertical="center"/>
    </xf>
    <xf numFmtId="179" fontId="2" fillId="0" borderId="1" xfId="1" applyNumberFormat="1" applyFont="1" applyBorder="1">
      <alignment vertical="center"/>
    </xf>
    <xf numFmtId="179" fontId="2" fillId="0" borderId="1" xfId="1" applyNumberFormat="1" applyFont="1" applyFill="1" applyBorder="1">
      <alignment vertical="center"/>
    </xf>
    <xf numFmtId="179" fontId="2" fillId="0" borderId="1" xfId="0" applyNumberFormat="1" applyFont="1" applyFill="1" applyBorder="1">
      <alignment vertical="center"/>
    </xf>
    <xf numFmtId="179" fontId="2" fillId="2" borderId="1" xfId="1" applyNumberFormat="1" applyFont="1" applyFill="1" applyBorder="1">
      <alignment vertical="center"/>
    </xf>
    <xf numFmtId="179" fontId="5" fillId="0" borderId="1" xfId="1" applyNumberFormat="1" applyFont="1" applyFill="1" applyBorder="1">
      <alignment vertical="center"/>
    </xf>
    <xf numFmtId="179" fontId="7" fillId="0" borderId="1" xfId="1" applyNumberFormat="1" applyFont="1" applyFill="1" applyBorder="1">
      <alignment vertical="center"/>
    </xf>
    <xf numFmtId="179" fontId="7" fillId="2" borderId="1" xfId="1" applyNumberFormat="1" applyFont="1" applyFill="1" applyBorder="1">
      <alignment vertical="center"/>
    </xf>
    <xf numFmtId="179" fontId="2" fillId="0" borderId="1" xfId="0" applyNumberFormat="1" applyFont="1" applyBorder="1">
      <alignment vertical="center"/>
    </xf>
    <xf numFmtId="179" fontId="8" fillId="0" borderId="1" xfId="1" applyNumberFormat="1" applyFont="1" applyBorder="1">
      <alignment vertical="center"/>
    </xf>
    <xf numFmtId="179" fontId="5" fillId="2" borderId="1" xfId="1" applyNumberFormat="1" applyFont="1" applyFill="1" applyBorder="1">
      <alignment vertical="center"/>
    </xf>
    <xf numFmtId="178" fontId="2" fillId="0" borderId="1" xfId="0" applyNumberFormat="1" applyFont="1" applyBorder="1" applyAlignment="1">
      <alignment vertical="center" wrapText="1"/>
    </xf>
    <xf numFmtId="179" fontId="2" fillId="0" borderId="1" xfId="1" applyNumberFormat="1" applyFont="1" applyBorder="1" applyAlignment="1">
      <alignment horizontal="center" vertical="center" wrapText="1"/>
    </xf>
    <xf numFmtId="178" fontId="2" fillId="0" borderId="0" xfId="0" applyNumberFormat="1" applyFont="1" applyAlignment="1">
      <alignment vertical="center" wrapText="1"/>
    </xf>
    <xf numFmtId="178" fontId="2" fillId="0" borderId="1" xfId="0" applyNumberFormat="1" applyFont="1" applyFill="1" applyBorder="1" applyAlignment="1">
      <alignment horizontal="center" vertical="center" wrapText="1"/>
    </xf>
    <xf numFmtId="38" fontId="2" fillId="2" borderId="1" xfId="1" applyFont="1" applyFill="1" applyBorder="1" applyAlignment="1">
      <alignment horizontal="right" vertical="center"/>
    </xf>
    <xf numFmtId="176" fontId="2" fillId="0" borderId="1" xfId="1" applyNumberFormat="1" applyFont="1" applyBorder="1" applyAlignment="1">
      <alignment horizontal="center" vertical="center" wrapText="1"/>
    </xf>
    <xf numFmtId="179" fontId="5" fillId="4" borderId="1" xfId="1" applyNumberFormat="1" applyFont="1" applyFill="1" applyBorder="1">
      <alignment vertical="center"/>
    </xf>
    <xf numFmtId="179" fontId="2" fillId="4" borderId="1" xfId="1" applyNumberFormat="1" applyFont="1" applyFill="1" applyBorder="1">
      <alignment vertical="center"/>
    </xf>
    <xf numFmtId="178" fontId="2" fillId="4" borderId="1" xfId="1" applyNumberFormat="1" applyFont="1" applyFill="1" applyBorder="1">
      <alignment vertical="center"/>
    </xf>
    <xf numFmtId="176" fontId="2" fillId="4" borderId="1" xfId="1" applyNumberFormat="1" applyFont="1" applyFill="1" applyBorder="1">
      <alignment vertical="center"/>
    </xf>
    <xf numFmtId="38" fontId="2" fillId="0" borderId="0" xfId="1" applyFont="1" applyFill="1" applyBorder="1">
      <alignment vertical="center"/>
    </xf>
    <xf numFmtId="178" fontId="2" fillId="2" borderId="1" xfId="0" applyNumberFormat="1" applyFont="1" applyFill="1" applyBorder="1" applyAlignment="1">
      <alignment horizontal="left" vertical="center"/>
    </xf>
    <xf numFmtId="178" fontId="2" fillId="0" borderId="0" xfId="0" applyNumberFormat="1" applyFont="1" applyAlignment="1">
      <alignment horizontal="left" vertical="center"/>
    </xf>
    <xf numFmtId="178" fontId="2" fillId="0" borderId="1" xfId="0" applyNumberFormat="1" applyFont="1" applyBorder="1" applyAlignment="1">
      <alignment horizontal="left" vertical="center" wrapText="1"/>
    </xf>
    <xf numFmtId="178" fontId="2" fillId="0" borderId="1" xfId="0" applyNumberFormat="1" applyFont="1" applyBorder="1" applyAlignment="1">
      <alignment horizontal="left" vertical="center"/>
    </xf>
    <xf numFmtId="178" fontId="2" fillId="3" borderId="1" xfId="0" applyNumberFormat="1" applyFont="1" applyFill="1" applyBorder="1" applyAlignment="1">
      <alignment horizontal="left" vertical="center"/>
    </xf>
    <xf numFmtId="178" fontId="2" fillId="0" borderId="1" xfId="1" applyNumberFormat="1" applyFont="1" applyFill="1" applyBorder="1" applyAlignment="1">
      <alignment horizontal="left" vertical="center"/>
    </xf>
    <xf numFmtId="178" fontId="6" fillId="0" borderId="0" xfId="0" applyNumberFormat="1" applyFont="1" applyFill="1">
      <alignment vertical="center"/>
    </xf>
    <xf numFmtId="178" fontId="2" fillId="0" borderId="2"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xf numFmtId="178" fontId="2" fillId="0" borderId="0" xfId="1" applyNumberFormat="1" applyFont="1" applyFill="1" applyBorder="1">
      <alignment vertical="center"/>
    </xf>
    <xf numFmtId="178" fontId="2" fillId="0" borderId="0" xfId="0" applyNumberFormat="1" applyFont="1" applyFill="1" applyBorder="1">
      <alignment vertical="center"/>
    </xf>
    <xf numFmtId="178" fontId="2" fillId="0" borderId="6" xfId="0" applyNumberFormat="1" applyFont="1" applyFill="1" applyBorder="1" applyAlignment="1">
      <alignment horizontal="right" vertical="center"/>
    </xf>
    <xf numFmtId="178" fontId="2" fillId="0" borderId="8" xfId="0" applyNumberFormat="1" applyFont="1" applyFill="1" applyBorder="1">
      <alignment vertical="center"/>
    </xf>
    <xf numFmtId="178" fontId="7" fillId="0" borderId="0" xfId="0" applyNumberFormat="1" applyFont="1" applyFill="1">
      <alignment vertical="center"/>
    </xf>
    <xf numFmtId="178" fontId="2" fillId="0" borderId="6" xfId="0" applyNumberFormat="1" applyFont="1" applyFill="1" applyBorder="1">
      <alignment vertical="center"/>
    </xf>
    <xf numFmtId="178" fontId="2" fillId="0" borderId="7" xfId="0" applyNumberFormat="1" applyFont="1" applyFill="1" applyBorder="1">
      <alignment vertical="center"/>
    </xf>
    <xf numFmtId="178" fontId="2" fillId="0" borderId="1" xfId="0" applyNumberFormat="1" applyFont="1" applyFill="1" applyBorder="1" applyAlignment="1">
      <alignment horizontal="left" vertical="center" wrapText="1"/>
    </xf>
    <xf numFmtId="178" fontId="2" fillId="0" borderId="0" xfId="0" applyNumberFormat="1" applyFont="1" applyFill="1" applyBorder="1" applyAlignment="1">
      <alignment horizontal="center" vertical="center" wrapText="1"/>
    </xf>
    <xf numFmtId="178" fontId="2" fillId="0" borderId="1" xfId="0" applyNumberFormat="1" applyFont="1" applyFill="1" applyBorder="1" applyAlignment="1">
      <alignment vertical="center" wrapText="1"/>
    </xf>
    <xf numFmtId="178" fontId="2" fillId="0" borderId="0" xfId="0" applyNumberFormat="1" applyFont="1" applyFill="1" applyAlignment="1">
      <alignment vertical="center" wrapText="1"/>
    </xf>
    <xf numFmtId="178" fontId="9" fillId="0" borderId="1" xfId="1" applyNumberFormat="1" applyFont="1" applyFill="1" applyBorder="1">
      <alignment vertical="center"/>
    </xf>
    <xf numFmtId="178" fontId="8" fillId="0" borderId="1" xfId="1" applyNumberFormat="1" applyFont="1" applyFill="1" applyBorder="1">
      <alignment vertical="center"/>
    </xf>
    <xf numFmtId="178" fontId="2" fillId="0" borderId="0" xfId="0" applyNumberFormat="1" applyFont="1" applyFill="1" applyBorder="1" applyAlignment="1">
      <alignment horizontal="left" vertical="center"/>
    </xf>
    <xf numFmtId="178" fontId="8" fillId="0" borderId="0" xfId="1" applyNumberFormat="1" applyFont="1" applyFill="1" applyBorder="1">
      <alignment vertical="center"/>
    </xf>
    <xf numFmtId="178" fontId="2" fillId="0" borderId="0" xfId="1" applyNumberFormat="1" applyFont="1" applyFill="1" applyBorder="1" applyAlignment="1">
      <alignment horizontal="right" vertical="center"/>
    </xf>
    <xf numFmtId="179" fontId="2" fillId="0" borderId="1" xfId="0" applyNumberFormat="1" applyFont="1" applyFill="1" applyBorder="1" applyAlignment="1">
      <alignment horizontal="center" vertical="center"/>
    </xf>
    <xf numFmtId="179" fontId="2" fillId="0" borderId="0" xfId="0" applyNumberFormat="1" applyFont="1" applyFill="1" applyBorder="1">
      <alignment vertical="center"/>
    </xf>
    <xf numFmtId="179" fontId="2" fillId="0" borderId="0" xfId="0" applyNumberFormat="1" applyFont="1" applyFill="1">
      <alignment vertical="center"/>
    </xf>
    <xf numFmtId="179" fontId="2" fillId="0" borderId="0" xfId="1" applyNumberFormat="1" applyFont="1" applyFill="1" applyBorder="1">
      <alignment vertical="center"/>
    </xf>
    <xf numFmtId="179" fontId="2" fillId="4" borderId="1" xfId="0" applyNumberFormat="1" applyFont="1" applyFill="1" applyBorder="1">
      <alignment vertical="center"/>
    </xf>
    <xf numFmtId="179" fontId="7" fillId="4" borderId="1" xfId="1" applyNumberFormat="1" applyFont="1" applyFill="1" applyBorder="1">
      <alignment vertical="center"/>
    </xf>
    <xf numFmtId="179" fontId="5" fillId="0" borderId="0" xfId="1" applyNumberFormat="1" applyFont="1" applyFill="1" applyBorder="1">
      <alignment vertical="center"/>
    </xf>
    <xf numFmtId="178" fontId="10" fillId="0" borderId="0" xfId="0" applyNumberFormat="1" applyFont="1">
      <alignment vertical="center"/>
    </xf>
    <xf numFmtId="179" fontId="2" fillId="0" borderId="0" xfId="1" applyNumberFormat="1" applyFont="1" applyAlignment="1">
      <alignment horizontal="right" vertical="center"/>
    </xf>
    <xf numFmtId="178" fontId="4" fillId="0" borderId="0" xfId="0" applyNumberFormat="1" applyFont="1" applyFill="1">
      <alignment vertical="center"/>
    </xf>
    <xf numFmtId="0" fontId="4" fillId="0" borderId="0" xfId="0" applyFont="1">
      <alignment vertical="center"/>
    </xf>
    <xf numFmtId="0" fontId="2" fillId="0" borderId="1" xfId="0" applyFont="1" applyBorder="1" applyAlignment="1">
      <alignment vertical="center" wrapText="1"/>
    </xf>
    <xf numFmtId="0" fontId="2" fillId="0" borderId="0" xfId="0" applyFont="1" applyAlignment="1">
      <alignment horizontal="center" vertical="center" wrapText="1"/>
    </xf>
    <xf numFmtId="177" fontId="2" fillId="0" borderId="1" xfId="0" applyNumberFormat="1" applyFont="1" applyBorder="1" applyAlignment="1">
      <alignment horizontal="right" vertical="center"/>
    </xf>
    <xf numFmtId="0" fontId="2" fillId="0" borderId="0" xfId="0" applyFont="1" applyAlignment="1">
      <alignment horizontal="left"/>
    </xf>
    <xf numFmtId="179" fontId="9" fillId="0" borderId="0" xfId="1" applyNumberFormat="1" applyFont="1" applyAlignment="1">
      <alignment horizontal="right" vertical="center"/>
    </xf>
    <xf numFmtId="179" fontId="2" fillId="0" borderId="4" xfId="1" applyNumberFormat="1" applyFont="1" applyFill="1" applyBorder="1">
      <alignment vertical="center"/>
    </xf>
    <xf numFmtId="179" fontId="2" fillId="0" borderId="1" xfId="0" applyNumberFormat="1" applyFont="1" applyFill="1" applyBorder="1" applyAlignment="1">
      <alignment horizontal="right" vertical="center"/>
    </xf>
    <xf numFmtId="178" fontId="5" fillId="0" borderId="0" xfId="0" applyNumberFormat="1" applyFont="1" applyFill="1">
      <alignment vertical="center"/>
    </xf>
    <xf numFmtId="178" fontId="2" fillId="0" borderId="2" xfId="0" applyNumberFormat="1" applyFont="1" applyFill="1" applyBorder="1">
      <alignment vertical="center"/>
    </xf>
    <xf numFmtId="178" fontId="2" fillId="0" borderId="2" xfId="1" applyNumberFormat="1" applyFont="1" applyFill="1" applyBorder="1">
      <alignment vertical="center"/>
    </xf>
    <xf numFmtId="179" fontId="2" fillId="0" borderId="2" xfId="0" applyNumberFormat="1" applyFont="1" applyFill="1" applyBorder="1" applyAlignment="1">
      <alignment horizontal="center" vertical="center"/>
    </xf>
    <xf numFmtId="179" fontId="2" fillId="0" borderId="2" xfId="0" applyNumberFormat="1" applyFont="1" applyFill="1" applyBorder="1">
      <alignment vertical="center"/>
    </xf>
    <xf numFmtId="179" fontId="2" fillId="0" borderId="2" xfId="1" applyNumberFormat="1" applyFont="1" applyFill="1" applyBorder="1">
      <alignment vertical="center"/>
    </xf>
    <xf numFmtId="179" fontId="7" fillId="0" borderId="2" xfId="1" applyNumberFormat="1" applyFont="1" applyFill="1" applyBorder="1">
      <alignment vertical="center"/>
    </xf>
    <xf numFmtId="38" fontId="9" fillId="0" borderId="3" xfId="1" applyFont="1" applyFill="1" applyBorder="1" applyAlignment="1">
      <alignment horizontal="center" vertical="center"/>
    </xf>
    <xf numFmtId="38" fontId="9" fillId="0" borderId="3" xfId="1" applyFont="1" applyFill="1" applyBorder="1" applyAlignment="1">
      <alignment horizontal="right" vertical="center"/>
    </xf>
    <xf numFmtId="38" fontId="9" fillId="0" borderId="1" xfId="1" applyFont="1" applyFill="1" applyBorder="1">
      <alignment vertical="center"/>
    </xf>
    <xf numFmtId="38" fontId="9" fillId="0" borderId="1" xfId="1" applyFont="1" applyFill="1" applyBorder="1" applyAlignment="1">
      <alignment horizontal="right" vertical="center"/>
    </xf>
    <xf numFmtId="38" fontId="11" fillId="0" borderId="1" xfId="1" applyFont="1" applyFill="1" applyBorder="1" applyAlignment="1">
      <alignment horizontal="right" vertical="center"/>
    </xf>
    <xf numFmtId="38" fontId="9" fillId="0" borderId="0" xfId="1" applyFont="1" applyFill="1" applyBorder="1">
      <alignment vertical="center"/>
    </xf>
    <xf numFmtId="38" fontId="9" fillId="0" borderId="0" xfId="1" applyFont="1" applyFill="1">
      <alignment vertical="center"/>
    </xf>
    <xf numFmtId="178" fontId="2" fillId="0" borderId="6" xfId="0" applyNumberFormat="1" applyFont="1" applyFill="1" applyBorder="1" applyAlignment="1">
      <alignment horizontal="center" vertical="center"/>
    </xf>
    <xf numFmtId="178" fontId="2" fillId="0" borderId="5" xfId="0" applyNumberFormat="1" applyFont="1" applyFill="1" applyBorder="1" applyAlignment="1">
      <alignment horizontal="center" vertical="center"/>
    </xf>
    <xf numFmtId="178" fontId="2" fillId="0"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13" zoomScale="130" zoomScaleNormal="130" workbookViewId="0">
      <selection activeCell="B25" sqref="B25"/>
    </sheetView>
  </sheetViews>
  <sheetFormatPr defaultRowHeight="16.5" customHeight="1" x14ac:dyDescent="0.15"/>
  <cols>
    <col min="1" max="1" width="2.375" style="1" customWidth="1"/>
    <col min="2" max="2" width="5.25" style="1" customWidth="1"/>
    <col min="3" max="8" width="13" style="1" customWidth="1"/>
    <col min="9" max="9" width="11.5" style="1" customWidth="1"/>
    <col min="10" max="16384" width="9" style="1"/>
  </cols>
  <sheetData>
    <row r="1" spans="1:7" ht="16.5" customHeight="1" x14ac:dyDescent="0.15">
      <c r="G1" s="92" t="s">
        <v>151</v>
      </c>
    </row>
    <row r="2" spans="1:7" ht="16.5" customHeight="1" x14ac:dyDescent="0.15">
      <c r="A2" s="87" t="s">
        <v>131</v>
      </c>
    </row>
    <row r="4" spans="1:7" ht="16.5" customHeight="1" x14ac:dyDescent="0.15">
      <c r="A4" s="1" t="s">
        <v>223</v>
      </c>
    </row>
    <row r="5" spans="1:7" ht="16.5" customHeight="1" x14ac:dyDescent="0.15">
      <c r="A5" s="1" t="s">
        <v>148</v>
      </c>
    </row>
    <row r="6" spans="1:7" ht="16.5" customHeight="1" x14ac:dyDescent="0.15">
      <c r="A6" s="1" t="s">
        <v>224</v>
      </c>
    </row>
    <row r="7" spans="1:7" ht="16.5" customHeight="1" x14ac:dyDescent="0.15">
      <c r="A7" s="1" t="s">
        <v>149</v>
      </c>
    </row>
    <row r="8" spans="1:7" ht="16.5" customHeight="1" x14ac:dyDescent="0.15">
      <c r="A8" s="1" t="s">
        <v>150</v>
      </c>
    </row>
    <row r="9" spans="1:7" ht="16.5" customHeight="1" x14ac:dyDescent="0.15">
      <c r="A9" s="1" t="s">
        <v>132</v>
      </c>
    </row>
    <row r="11" spans="1:7" ht="16.5" customHeight="1" x14ac:dyDescent="0.15">
      <c r="A11" s="1" t="s">
        <v>225</v>
      </c>
    </row>
    <row r="12" spans="1:7" ht="16.5" customHeight="1" x14ac:dyDescent="0.15">
      <c r="A12" s="1" t="s">
        <v>226</v>
      </c>
    </row>
    <row r="13" spans="1:7" ht="16.5" customHeight="1" x14ac:dyDescent="0.15">
      <c r="A13" s="1" t="s">
        <v>227</v>
      </c>
    </row>
    <row r="14" spans="1:7" ht="16.5" customHeight="1" x14ac:dyDescent="0.15">
      <c r="A14" s="1" t="s">
        <v>228</v>
      </c>
    </row>
    <row r="15" spans="1:7" ht="16.5" customHeight="1" x14ac:dyDescent="0.15">
      <c r="A15" s="1" t="s">
        <v>152</v>
      </c>
    </row>
    <row r="16" spans="1:7" ht="16.5" customHeight="1" x14ac:dyDescent="0.15">
      <c r="A16" s="1" t="s">
        <v>153</v>
      </c>
    </row>
    <row r="17" spans="1:2" ht="16.5" customHeight="1" x14ac:dyDescent="0.15">
      <c r="A17" s="1" t="s">
        <v>154</v>
      </c>
    </row>
    <row r="18" spans="1:2" ht="16.5" customHeight="1" x14ac:dyDescent="0.15">
      <c r="A18" s="1" t="s">
        <v>155</v>
      </c>
    </row>
    <row r="19" spans="1:2" ht="16.5" customHeight="1" x14ac:dyDescent="0.15">
      <c r="A19" s="1" t="s">
        <v>156</v>
      </c>
    </row>
    <row r="20" spans="1:2" ht="16.5" customHeight="1" x14ac:dyDescent="0.15">
      <c r="A20" s="1" t="s">
        <v>157</v>
      </c>
    </row>
    <row r="21" spans="1:2" ht="16.5" customHeight="1" x14ac:dyDescent="0.15">
      <c r="A21" s="1" t="s">
        <v>158</v>
      </c>
    </row>
    <row r="22" spans="1:2" ht="16.5" customHeight="1" x14ac:dyDescent="0.15">
      <c r="A22" s="1" t="s">
        <v>133</v>
      </c>
    </row>
    <row r="24" spans="1:2" ht="16.5" customHeight="1" x14ac:dyDescent="0.15">
      <c r="A24" s="1" t="s">
        <v>229</v>
      </c>
    </row>
    <row r="25" spans="1:2" ht="16.5" customHeight="1" x14ac:dyDescent="0.15">
      <c r="B25" s="1" t="s">
        <v>230</v>
      </c>
    </row>
    <row r="30" spans="1:2" ht="16.5" customHeight="1" x14ac:dyDescent="0.15">
      <c r="A30" s="1" t="s">
        <v>159</v>
      </c>
    </row>
    <row r="31" spans="1:2" ht="16.5" customHeight="1" x14ac:dyDescent="0.15">
      <c r="A31" s="1" t="s">
        <v>160</v>
      </c>
    </row>
    <row r="32" spans="1:2" ht="16.5" customHeight="1" x14ac:dyDescent="0.15">
      <c r="A32" s="1" t="s">
        <v>161</v>
      </c>
    </row>
    <row r="33" spans="1:6" ht="16.5" customHeight="1" x14ac:dyDescent="0.15">
      <c r="A33" s="1" t="s">
        <v>162</v>
      </c>
    </row>
    <row r="34" spans="1:6" ht="16.5" customHeight="1" x14ac:dyDescent="0.15">
      <c r="A34" s="1" t="s">
        <v>163</v>
      </c>
    </row>
    <row r="35" spans="1:6" ht="16.5" customHeight="1" x14ac:dyDescent="0.15">
      <c r="A35" s="1" t="s">
        <v>164</v>
      </c>
    </row>
    <row r="36" spans="1:6" ht="16.5" customHeight="1" x14ac:dyDescent="0.15">
      <c r="A36" s="1" t="s">
        <v>0</v>
      </c>
    </row>
    <row r="37" spans="1:6" ht="16.5" customHeight="1" x14ac:dyDescent="0.15">
      <c r="A37" s="8" t="s">
        <v>166</v>
      </c>
    </row>
    <row r="38" spans="1:6" ht="16.5" customHeight="1" x14ac:dyDescent="0.15">
      <c r="A38" s="8" t="s">
        <v>167</v>
      </c>
    </row>
    <row r="39" spans="1:6" ht="16.5" customHeight="1" x14ac:dyDescent="0.15">
      <c r="A39" s="8" t="s">
        <v>168</v>
      </c>
    </row>
    <row r="40" spans="1:6" ht="16.5" customHeight="1" x14ac:dyDescent="0.15">
      <c r="A40" s="8" t="s">
        <v>170</v>
      </c>
    </row>
    <row r="41" spans="1:6" ht="16.5" customHeight="1" x14ac:dyDescent="0.15">
      <c r="A41" s="8" t="s">
        <v>169</v>
      </c>
    </row>
    <row r="42" spans="1:6" ht="16.5" customHeight="1" x14ac:dyDescent="0.15">
      <c r="A42" s="8" t="s">
        <v>171</v>
      </c>
    </row>
    <row r="43" spans="1:6" ht="16.5" customHeight="1" x14ac:dyDescent="0.15">
      <c r="A43" s="8" t="s">
        <v>165</v>
      </c>
    </row>
    <row r="45" spans="1:6" ht="16.5" customHeight="1" x14ac:dyDescent="0.15">
      <c r="A45" s="1" t="s">
        <v>173</v>
      </c>
    </row>
    <row r="46" spans="1:6" ht="16.5" customHeight="1" x14ac:dyDescent="0.15">
      <c r="B46" s="1" t="s">
        <v>207</v>
      </c>
    </row>
    <row r="47" spans="1:6" ht="16.5" customHeight="1" x14ac:dyDescent="0.15">
      <c r="B47" s="1" t="s">
        <v>185</v>
      </c>
    </row>
    <row r="48" spans="1:6" s="7" customFormat="1" ht="16.5" customHeight="1" x14ac:dyDescent="0.15">
      <c r="C48" s="6" t="s">
        <v>177</v>
      </c>
      <c r="D48" s="88" t="s">
        <v>186</v>
      </c>
      <c r="E48" s="88" t="s">
        <v>187</v>
      </c>
      <c r="F48" s="91" t="s">
        <v>190</v>
      </c>
    </row>
    <row r="49" spans="2:9" s="5" customFormat="1" ht="16.5" customHeight="1" x14ac:dyDescent="0.15">
      <c r="C49" s="3" t="s">
        <v>175</v>
      </c>
      <c r="D49" s="3" t="s">
        <v>188</v>
      </c>
      <c r="E49" s="3" t="s">
        <v>189</v>
      </c>
      <c r="F49" s="2" t="s">
        <v>191</v>
      </c>
    </row>
    <row r="50" spans="2:9" ht="16.5" customHeight="1" x14ac:dyDescent="0.15">
      <c r="B50" s="1" t="s">
        <v>196</v>
      </c>
    </row>
    <row r="51" spans="2:9" s="7" customFormat="1" ht="16.5" customHeight="1" x14ac:dyDescent="0.15">
      <c r="C51" s="6" t="s">
        <v>176</v>
      </c>
      <c r="D51" s="88" t="s">
        <v>178</v>
      </c>
      <c r="E51" s="6" t="s">
        <v>180</v>
      </c>
      <c r="F51" s="91" t="s">
        <v>193</v>
      </c>
      <c r="I51" s="89"/>
    </row>
    <row r="52" spans="2:9" s="5" customFormat="1" ht="16.5" customHeight="1" x14ac:dyDescent="0.15">
      <c r="C52" s="3" t="s">
        <v>174</v>
      </c>
      <c r="D52" s="3" t="s">
        <v>189</v>
      </c>
      <c r="E52" s="43" t="s">
        <v>192</v>
      </c>
      <c r="F52" s="2" t="s">
        <v>194</v>
      </c>
    </row>
    <row r="53" spans="2:9" ht="16.5" customHeight="1" x14ac:dyDescent="0.15">
      <c r="B53" s="1" t="s">
        <v>195</v>
      </c>
    </row>
    <row r="54" spans="2:9" s="7" customFormat="1" ht="16.5" customHeight="1" x14ac:dyDescent="0.15">
      <c r="C54" s="88" t="s">
        <v>183</v>
      </c>
      <c r="D54" s="88" t="s">
        <v>178</v>
      </c>
      <c r="E54" s="88" t="s">
        <v>179</v>
      </c>
      <c r="F54" s="88" t="s">
        <v>200</v>
      </c>
      <c r="G54" s="1"/>
    </row>
    <row r="55" spans="2:9" s="5" customFormat="1" ht="16.5" customHeight="1" x14ac:dyDescent="0.15">
      <c r="C55" s="3" t="s">
        <v>181</v>
      </c>
      <c r="D55" s="3" t="s">
        <v>189</v>
      </c>
      <c r="E55" s="90">
        <v>0.38500000000000001</v>
      </c>
      <c r="F55" s="14" t="s">
        <v>197</v>
      </c>
      <c r="G55" s="1"/>
    </row>
    <row r="56" spans="2:9" ht="16.5" customHeight="1" x14ac:dyDescent="0.15">
      <c r="B56" s="1" t="s">
        <v>199</v>
      </c>
    </row>
    <row r="57" spans="2:9" ht="16.5" customHeight="1" x14ac:dyDescent="0.15">
      <c r="C57" s="88" t="s">
        <v>182</v>
      </c>
      <c r="D57" s="88" t="s">
        <v>178</v>
      </c>
      <c r="E57" s="88" t="s">
        <v>179</v>
      </c>
      <c r="F57" s="88" t="s">
        <v>200</v>
      </c>
    </row>
    <row r="58" spans="2:9" ht="16.5" customHeight="1" x14ac:dyDescent="0.15">
      <c r="C58" s="3" t="s">
        <v>184</v>
      </c>
      <c r="D58" s="3" t="s">
        <v>189</v>
      </c>
      <c r="E58" s="90">
        <v>0.39900000000000002</v>
      </c>
      <c r="F58" s="14" t="s">
        <v>198</v>
      </c>
    </row>
    <row r="59" spans="2:9" ht="16.5" customHeight="1" x14ac:dyDescent="0.15">
      <c r="B59" s="1" t="s">
        <v>201</v>
      </c>
    </row>
    <row r="60" spans="2:9" ht="16.5" customHeight="1" x14ac:dyDescent="0.15">
      <c r="C60" s="88" t="s">
        <v>202</v>
      </c>
      <c r="D60" s="88" t="s">
        <v>178</v>
      </c>
      <c r="E60" s="88" t="s">
        <v>179</v>
      </c>
      <c r="F60" s="88" t="s">
        <v>200</v>
      </c>
    </row>
    <row r="61" spans="2:9" ht="16.5" customHeight="1" x14ac:dyDescent="0.15">
      <c r="C61" s="3" t="s">
        <v>203</v>
      </c>
      <c r="D61" s="3" t="s">
        <v>189</v>
      </c>
      <c r="E61" s="90">
        <v>0.73899999999999999</v>
      </c>
      <c r="F61" s="14" t="s">
        <v>204</v>
      </c>
    </row>
    <row r="62" spans="2:9" ht="16.5" customHeight="1" x14ac:dyDescent="0.15">
      <c r="B62" s="1" t="s">
        <v>205</v>
      </c>
    </row>
    <row r="63" spans="2:9" ht="16.5" customHeight="1" x14ac:dyDescent="0.15">
      <c r="B63" s="1" t="s">
        <v>206</v>
      </c>
    </row>
    <row r="64" spans="2:9" ht="16.5" customHeight="1" x14ac:dyDescent="0.15">
      <c r="B64" s="1" t="s">
        <v>208</v>
      </c>
    </row>
  </sheetData>
  <phoneticPr fontId="3"/>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tabSelected="1" workbookViewId="0">
      <selection activeCell="Q16" sqref="Q16"/>
    </sheetView>
  </sheetViews>
  <sheetFormatPr defaultRowHeight="16.5" customHeight="1" x14ac:dyDescent="0.15"/>
  <cols>
    <col min="1" max="1" width="3.125" style="24" customWidth="1"/>
    <col min="2" max="2" width="22.125" style="24" customWidth="1"/>
    <col min="3" max="5" width="6.5" style="24" customWidth="1"/>
    <col min="6" max="6" width="4.125" style="24" customWidth="1"/>
    <col min="7" max="9" width="6.5" style="24" customWidth="1"/>
    <col min="10" max="10" width="4.25" style="24" customWidth="1"/>
    <col min="11" max="13" width="6.5" style="24" customWidth="1"/>
    <col min="14" max="14" width="4.75" style="24" customWidth="1"/>
    <col min="15" max="17" width="6.5" style="24" customWidth="1"/>
    <col min="18" max="18" width="4.875" style="24" customWidth="1"/>
    <col min="19" max="21" width="6.5" style="24" customWidth="1"/>
    <col min="22" max="16384" width="9" style="24"/>
  </cols>
  <sheetData>
    <row r="1" spans="1:21" ht="16.5" customHeight="1" x14ac:dyDescent="0.15">
      <c r="A1" s="56" t="s">
        <v>16</v>
      </c>
    </row>
    <row r="2" spans="1:21" ht="16.5" customHeight="1" x14ac:dyDescent="0.15">
      <c r="A2" s="86" t="s">
        <v>147</v>
      </c>
      <c r="U2" s="85" t="s">
        <v>139</v>
      </c>
    </row>
    <row r="3" spans="1:21" ht="16.5" customHeight="1" x14ac:dyDescent="0.15">
      <c r="A3" s="17"/>
      <c r="B3" s="17" t="s">
        <v>23</v>
      </c>
      <c r="C3" s="57" t="s">
        <v>140</v>
      </c>
      <c r="D3" s="57" t="s">
        <v>141</v>
      </c>
      <c r="E3" s="57" t="s">
        <v>142</v>
      </c>
      <c r="F3" s="17"/>
      <c r="G3" s="57" t="s">
        <v>140</v>
      </c>
      <c r="H3" s="57" t="s">
        <v>141</v>
      </c>
      <c r="I3" s="57" t="s">
        <v>142</v>
      </c>
      <c r="J3" s="17" t="s">
        <v>82</v>
      </c>
      <c r="K3" s="57" t="s">
        <v>140</v>
      </c>
      <c r="L3" s="57" t="s">
        <v>141</v>
      </c>
      <c r="M3" s="57" t="s">
        <v>142</v>
      </c>
      <c r="N3" s="58"/>
      <c r="O3" s="57" t="s">
        <v>140</v>
      </c>
      <c r="P3" s="57" t="s">
        <v>141</v>
      </c>
      <c r="Q3" s="57" t="s">
        <v>142</v>
      </c>
      <c r="S3" s="57" t="s">
        <v>140</v>
      </c>
      <c r="T3" s="57" t="s">
        <v>141</v>
      </c>
      <c r="U3" s="57" t="s">
        <v>142</v>
      </c>
    </row>
    <row r="4" spans="1:21" ht="16.5" customHeight="1" x14ac:dyDescent="0.15">
      <c r="A4" s="17" t="s">
        <v>146</v>
      </c>
      <c r="B4" s="59" t="s">
        <v>24</v>
      </c>
      <c r="C4" s="109" t="s">
        <v>90</v>
      </c>
      <c r="D4" s="110"/>
      <c r="E4" s="111"/>
      <c r="F4" s="60"/>
      <c r="G4" s="109" t="s">
        <v>91</v>
      </c>
      <c r="H4" s="110"/>
      <c r="I4" s="111"/>
      <c r="J4" s="23"/>
      <c r="K4" s="109" t="s">
        <v>92</v>
      </c>
      <c r="L4" s="110"/>
      <c r="M4" s="111"/>
      <c r="N4" s="58"/>
      <c r="O4" s="109" t="s">
        <v>93</v>
      </c>
      <c r="P4" s="110"/>
      <c r="Q4" s="111"/>
      <c r="S4" s="109" t="s">
        <v>98</v>
      </c>
      <c r="T4" s="110"/>
      <c r="U4" s="111"/>
    </row>
    <row r="5" spans="1:21" ht="16.5" customHeight="1" x14ac:dyDescent="0.15">
      <c r="A5" s="17" t="s">
        <v>26</v>
      </c>
      <c r="B5" s="20" t="s">
        <v>17</v>
      </c>
      <c r="C5" s="102">
        <v>14712</v>
      </c>
      <c r="D5" s="103">
        <v>10721</v>
      </c>
      <c r="E5" s="103">
        <v>13167</v>
      </c>
      <c r="F5" s="104"/>
      <c r="G5" s="105">
        <v>15831</v>
      </c>
      <c r="H5" s="105">
        <v>13563</v>
      </c>
      <c r="I5" s="105">
        <v>15314</v>
      </c>
      <c r="J5" s="104"/>
      <c r="K5" s="105">
        <v>13098</v>
      </c>
      <c r="L5" s="106">
        <v>10496</v>
      </c>
      <c r="M5" s="104">
        <v>13442</v>
      </c>
      <c r="N5" s="107"/>
      <c r="O5" s="105">
        <v>12696</v>
      </c>
      <c r="P5" s="105">
        <v>9759</v>
      </c>
      <c r="Q5" s="104"/>
      <c r="R5" s="108"/>
      <c r="S5" s="105">
        <v>10525</v>
      </c>
      <c r="T5" s="105">
        <v>7097</v>
      </c>
      <c r="U5" s="23" t="s">
        <v>94</v>
      </c>
    </row>
    <row r="6" spans="1:21" ht="16.5" customHeight="1" x14ac:dyDescent="0.15">
      <c r="A6" s="18" t="s">
        <v>27</v>
      </c>
      <c r="B6" s="21" t="s">
        <v>10</v>
      </c>
      <c r="C6" s="9">
        <v>1980</v>
      </c>
      <c r="D6" s="9">
        <v>1655</v>
      </c>
      <c r="E6" s="9">
        <v>1610</v>
      </c>
      <c r="F6" s="9"/>
      <c r="G6" s="9">
        <v>2586</v>
      </c>
      <c r="H6" s="9">
        <v>2396</v>
      </c>
      <c r="I6" s="9">
        <v>2276</v>
      </c>
      <c r="J6" s="9"/>
      <c r="K6" s="9">
        <v>2435</v>
      </c>
      <c r="L6" s="9">
        <v>2185</v>
      </c>
      <c r="M6" s="9">
        <v>1946</v>
      </c>
      <c r="N6" s="49"/>
      <c r="O6" s="9">
        <v>2466</v>
      </c>
      <c r="P6" s="9">
        <v>1902</v>
      </c>
      <c r="Q6" s="9">
        <v>1944</v>
      </c>
      <c r="R6" s="12"/>
      <c r="S6" s="9">
        <v>2178</v>
      </c>
      <c r="T6" s="9">
        <v>1606</v>
      </c>
      <c r="U6" s="23" t="s">
        <v>94</v>
      </c>
    </row>
    <row r="7" spans="1:21" ht="16.5" customHeight="1" x14ac:dyDescent="0.15">
      <c r="A7" s="18" t="s">
        <v>28</v>
      </c>
      <c r="B7" s="20" t="s">
        <v>20</v>
      </c>
      <c r="C7" s="21">
        <v>828</v>
      </c>
      <c r="D7" s="21">
        <v>704</v>
      </c>
      <c r="E7" s="21">
        <v>697</v>
      </c>
      <c r="F7" s="23"/>
      <c r="G7" s="21">
        <v>970</v>
      </c>
      <c r="H7" s="21">
        <v>914</v>
      </c>
      <c r="I7" s="21">
        <v>916</v>
      </c>
      <c r="J7" s="23"/>
      <c r="K7" s="21">
        <v>972</v>
      </c>
      <c r="L7" s="21">
        <v>844</v>
      </c>
      <c r="M7" s="23">
        <v>801</v>
      </c>
      <c r="N7" s="62"/>
      <c r="O7" s="9">
        <v>1011</v>
      </c>
      <c r="P7" s="21">
        <v>771</v>
      </c>
      <c r="Q7" s="23"/>
      <c r="S7" s="21">
        <v>844</v>
      </c>
      <c r="T7" s="21">
        <v>652</v>
      </c>
      <c r="U7" s="23" t="s">
        <v>94</v>
      </c>
    </row>
    <row r="8" spans="1:21" s="79" customFormat="1" ht="16.5" customHeight="1" x14ac:dyDescent="0.15">
      <c r="A8" s="77" t="s">
        <v>29</v>
      </c>
      <c r="B8" s="31" t="s">
        <v>9</v>
      </c>
      <c r="C8" s="31">
        <v>79.900000000000006</v>
      </c>
      <c r="D8" s="31">
        <v>68</v>
      </c>
      <c r="E8" s="30">
        <v>67.3</v>
      </c>
      <c r="F8" s="31"/>
      <c r="G8" s="31">
        <v>84.6</v>
      </c>
      <c r="H8" s="30">
        <v>72.400000000000006</v>
      </c>
      <c r="I8" s="30">
        <v>79.900000000000006</v>
      </c>
      <c r="J8" s="31"/>
      <c r="K8" s="31">
        <v>87.6</v>
      </c>
      <c r="L8" s="30">
        <v>76</v>
      </c>
      <c r="M8" s="31">
        <v>72.2</v>
      </c>
      <c r="N8" s="78"/>
      <c r="O8" s="31">
        <v>88.6</v>
      </c>
      <c r="P8" s="30">
        <v>67.2</v>
      </c>
      <c r="Q8" s="31"/>
      <c r="S8" s="31">
        <v>81.5</v>
      </c>
      <c r="T8" s="30">
        <v>62.9</v>
      </c>
      <c r="U8" s="31" t="s">
        <v>94</v>
      </c>
    </row>
    <row r="9" spans="1:21" s="79" customFormat="1" ht="16.5" customHeight="1" x14ac:dyDescent="0.15">
      <c r="A9" s="77" t="s">
        <v>30</v>
      </c>
      <c r="B9" s="31" t="s">
        <v>15</v>
      </c>
      <c r="C9" s="31">
        <v>58.4</v>
      </c>
      <c r="D9" s="31"/>
      <c r="E9" s="30">
        <v>47.5</v>
      </c>
      <c r="F9" s="31"/>
      <c r="G9" s="31">
        <v>68.900000000000006</v>
      </c>
      <c r="H9" s="30">
        <v>60.7</v>
      </c>
      <c r="I9" s="30">
        <v>60.7</v>
      </c>
      <c r="J9" s="31"/>
      <c r="K9" s="31"/>
      <c r="L9" s="30">
        <v>60.2</v>
      </c>
      <c r="M9" s="31">
        <v>53.6</v>
      </c>
      <c r="N9" s="78"/>
      <c r="O9" s="31"/>
      <c r="P9" s="30">
        <v>50.7</v>
      </c>
      <c r="Q9" s="31"/>
      <c r="S9" s="31"/>
      <c r="T9" s="30">
        <v>47.4</v>
      </c>
      <c r="U9" s="31" t="s">
        <v>94</v>
      </c>
    </row>
    <row r="10" spans="1:21" s="79" customFormat="1" ht="16.5" customHeight="1" x14ac:dyDescent="0.15">
      <c r="A10" s="77" t="s">
        <v>31</v>
      </c>
      <c r="B10" s="31" t="s">
        <v>8</v>
      </c>
      <c r="C10" s="31">
        <f>+C6/C7</f>
        <v>2.3913043478260869</v>
      </c>
      <c r="D10" s="31">
        <f>+D6/D7</f>
        <v>2.3508522727272729</v>
      </c>
      <c r="E10" s="31">
        <f>+E6/E7</f>
        <v>2.3098995695839313</v>
      </c>
      <c r="F10" s="31"/>
      <c r="G10" s="31">
        <f>+G6/G7</f>
        <v>2.6659793814432988</v>
      </c>
      <c r="H10" s="31">
        <f>+H6/H7</f>
        <v>2.6214442013129102</v>
      </c>
      <c r="I10" s="31">
        <f>+I6/I7</f>
        <v>2.4847161572052401</v>
      </c>
      <c r="J10" s="31"/>
      <c r="K10" s="30">
        <f>+K6/K7</f>
        <v>2.5051440329218106</v>
      </c>
      <c r="L10" s="30">
        <f>+L6/L7</f>
        <v>2.5888625592417061</v>
      </c>
      <c r="M10" s="30">
        <f>+M6/M7</f>
        <v>2.4294631710362049</v>
      </c>
      <c r="N10" s="80"/>
      <c r="O10" s="31">
        <f>+O6/O7</f>
        <v>2.4391691394658754</v>
      </c>
      <c r="P10" s="31">
        <f>+P6/P7</f>
        <v>2.4669260700389106</v>
      </c>
      <c r="Q10" s="31"/>
      <c r="S10" s="31">
        <f>+S6/S7</f>
        <v>2.580568720379147</v>
      </c>
      <c r="T10" s="31">
        <f>+T6/T7</f>
        <v>2.46319018404908</v>
      </c>
      <c r="U10" s="31" t="s">
        <v>94</v>
      </c>
    </row>
    <row r="11" spans="1:21" ht="16.5" customHeight="1" x14ac:dyDescent="0.15">
      <c r="A11" s="17"/>
      <c r="B11" s="23"/>
      <c r="C11" s="23" t="s">
        <v>83</v>
      </c>
      <c r="D11" s="23"/>
      <c r="E11" s="23"/>
      <c r="F11" s="23"/>
      <c r="G11" s="23"/>
      <c r="H11" s="23"/>
      <c r="I11" s="23"/>
      <c r="J11" s="23"/>
      <c r="K11" s="23"/>
      <c r="L11" s="23"/>
      <c r="M11" s="23"/>
      <c r="N11" s="62"/>
      <c r="O11" s="23"/>
      <c r="P11" s="23"/>
      <c r="Q11" s="23"/>
      <c r="S11" s="23"/>
      <c r="T11" s="23"/>
      <c r="U11" s="23" t="s">
        <v>94</v>
      </c>
    </row>
    <row r="12" spans="1:21" s="79" customFormat="1" ht="16.5" customHeight="1" x14ac:dyDescent="0.15">
      <c r="A12" s="77" t="s">
        <v>32</v>
      </c>
      <c r="B12" s="31" t="s">
        <v>7</v>
      </c>
      <c r="C12" s="31">
        <v>8.6999999999999993</v>
      </c>
      <c r="D12" s="31">
        <v>7.9</v>
      </c>
      <c r="E12" s="30">
        <v>7.52</v>
      </c>
      <c r="F12" s="31"/>
      <c r="G12" s="31">
        <v>11.3</v>
      </c>
      <c r="H12" s="31">
        <v>11.3</v>
      </c>
      <c r="I12" s="30">
        <v>11.47</v>
      </c>
      <c r="J12" s="31"/>
      <c r="K12" s="31">
        <v>11.4</v>
      </c>
      <c r="L12" s="30">
        <v>10.130000000000001</v>
      </c>
      <c r="M12" s="31">
        <v>10.4</v>
      </c>
      <c r="N12" s="78"/>
      <c r="O12" s="31">
        <v>11.2</v>
      </c>
      <c r="P12" s="30">
        <v>9.06</v>
      </c>
      <c r="Q12" s="31">
        <v>10.199999999999999</v>
      </c>
      <c r="S12" s="31">
        <v>9.5</v>
      </c>
      <c r="T12" s="30">
        <v>7.7169999999999996</v>
      </c>
      <c r="U12" s="31" t="s">
        <v>94</v>
      </c>
    </row>
    <row r="13" spans="1:21" s="79" customFormat="1" ht="16.5" customHeight="1" x14ac:dyDescent="0.15">
      <c r="A13" s="77" t="s">
        <v>33</v>
      </c>
      <c r="B13" s="31" t="s">
        <v>6</v>
      </c>
      <c r="C13" s="31">
        <v>36.6</v>
      </c>
      <c r="D13" s="31">
        <v>26.3</v>
      </c>
      <c r="E13" s="30">
        <v>29.56</v>
      </c>
      <c r="F13" s="31"/>
      <c r="G13" s="31">
        <v>46.2</v>
      </c>
      <c r="H13" s="31">
        <v>44.7</v>
      </c>
      <c r="I13" s="30">
        <v>38.42</v>
      </c>
      <c r="J13" s="31"/>
      <c r="K13" s="31">
        <v>46.2</v>
      </c>
      <c r="L13" s="30">
        <v>33.15</v>
      </c>
      <c r="M13" s="31">
        <v>35.1</v>
      </c>
      <c r="N13" s="78"/>
      <c r="O13" s="31">
        <v>38.1</v>
      </c>
      <c r="P13" s="30">
        <v>29.73</v>
      </c>
      <c r="Q13" s="31">
        <v>34.4</v>
      </c>
      <c r="S13" s="31">
        <v>31.1</v>
      </c>
      <c r="T13" s="30">
        <v>21.65</v>
      </c>
      <c r="U13" s="31" t="s">
        <v>94</v>
      </c>
    </row>
    <row r="14" spans="1:21" s="79" customFormat="1" ht="16.5" customHeight="1" x14ac:dyDescent="0.15">
      <c r="A14" s="77" t="s">
        <v>34</v>
      </c>
      <c r="B14" s="31" t="s">
        <v>5</v>
      </c>
      <c r="C14" s="31">
        <v>45.3</v>
      </c>
      <c r="D14" s="31">
        <v>34.200000000000003</v>
      </c>
      <c r="E14" s="30">
        <f>+E12+E13</f>
        <v>37.08</v>
      </c>
      <c r="F14" s="31"/>
      <c r="G14" s="31">
        <v>57.5</v>
      </c>
      <c r="H14" s="31">
        <v>56</v>
      </c>
      <c r="I14" s="30">
        <f>+I12+I13</f>
        <v>49.89</v>
      </c>
      <c r="J14" s="31"/>
      <c r="K14" s="31">
        <v>51.2</v>
      </c>
      <c r="L14" s="30">
        <f>+L12+L13</f>
        <v>43.28</v>
      </c>
      <c r="M14" s="31">
        <v>45.6</v>
      </c>
      <c r="N14" s="78"/>
      <c r="O14" s="31">
        <v>49.4</v>
      </c>
      <c r="P14" s="30">
        <f>+P12+P13</f>
        <v>38.79</v>
      </c>
      <c r="Q14" s="31">
        <v>44.6</v>
      </c>
      <c r="S14" s="31">
        <v>40.700000000000003</v>
      </c>
      <c r="T14" s="30">
        <f>+T12+T13</f>
        <v>29.366999999999997</v>
      </c>
      <c r="U14" s="31" t="s">
        <v>94</v>
      </c>
    </row>
    <row r="15" spans="1:21" s="79" customFormat="1" ht="16.5" customHeight="1" x14ac:dyDescent="0.15">
      <c r="A15" s="77" t="s">
        <v>35</v>
      </c>
      <c r="B15" s="31" t="s">
        <v>4</v>
      </c>
      <c r="C15" s="31">
        <v>44.5</v>
      </c>
      <c r="D15" s="31">
        <v>35.700000000000003</v>
      </c>
      <c r="E15" s="30">
        <v>38.700000000000003</v>
      </c>
      <c r="F15" s="31"/>
      <c r="G15" s="31">
        <v>50.3</v>
      </c>
      <c r="H15" s="31">
        <v>46.8</v>
      </c>
      <c r="I15" s="30">
        <v>45.14</v>
      </c>
      <c r="J15" s="31"/>
      <c r="K15" s="31">
        <v>46.4</v>
      </c>
      <c r="L15" s="30">
        <v>43.4</v>
      </c>
      <c r="M15" s="31">
        <v>41.9</v>
      </c>
      <c r="N15" s="78"/>
      <c r="O15" s="31">
        <v>46.7</v>
      </c>
      <c r="P15" s="30">
        <v>39.85</v>
      </c>
      <c r="Q15" s="31">
        <v>40.799999999999997</v>
      </c>
      <c r="S15" s="31">
        <v>40.299999999999997</v>
      </c>
      <c r="T15" s="30">
        <v>35.378999999999998</v>
      </c>
      <c r="U15" s="31" t="s">
        <v>94</v>
      </c>
    </row>
    <row r="16" spans="1:21" s="79" customFormat="1" ht="16.5" customHeight="1" x14ac:dyDescent="0.15">
      <c r="A16" s="77" t="s">
        <v>36</v>
      </c>
      <c r="B16" s="31" t="s">
        <v>3</v>
      </c>
      <c r="C16" s="30">
        <v>0.7</v>
      </c>
      <c r="D16" s="30">
        <v>-1.4</v>
      </c>
      <c r="E16" s="30">
        <f>+E14-E15</f>
        <v>-1.6200000000000045</v>
      </c>
      <c r="F16" s="30"/>
      <c r="G16" s="30">
        <v>7.2</v>
      </c>
      <c r="H16" s="30">
        <v>9.1999999999999993</v>
      </c>
      <c r="I16" s="30">
        <f>+I14-I15</f>
        <v>4.75</v>
      </c>
      <c r="J16" s="30"/>
      <c r="K16" s="30">
        <v>4.7</v>
      </c>
      <c r="L16" s="30">
        <f>+L14-L15</f>
        <v>-0.11999999999999744</v>
      </c>
      <c r="M16" s="33">
        <v>3.6</v>
      </c>
      <c r="N16" s="83"/>
      <c r="O16" s="33">
        <v>4.7</v>
      </c>
      <c r="P16" s="33">
        <f>+P14-P15</f>
        <v>-1.0600000000000023</v>
      </c>
      <c r="Q16" s="33">
        <v>5.3</v>
      </c>
      <c r="S16" s="31">
        <v>0.4</v>
      </c>
      <c r="T16" s="30">
        <f>+T14-T15</f>
        <v>-6.0120000000000005</v>
      </c>
      <c r="U16" s="31" t="s">
        <v>94</v>
      </c>
    </row>
    <row r="17" spans="1:21" s="79" customFormat="1" ht="16.5" customHeight="1" x14ac:dyDescent="0.15">
      <c r="A17" s="77" t="s">
        <v>122</v>
      </c>
      <c r="B17" s="31" t="s">
        <v>123</v>
      </c>
      <c r="C17" s="30"/>
      <c r="D17" s="30"/>
      <c r="E17" s="30"/>
      <c r="F17" s="30"/>
      <c r="G17" s="30"/>
      <c r="H17" s="30"/>
      <c r="I17" s="30"/>
      <c r="J17" s="30"/>
      <c r="K17" s="46">
        <f>+K16-1.5</f>
        <v>3.2</v>
      </c>
      <c r="L17" s="46">
        <f>+L16-1.5</f>
        <v>-1.6199999999999974</v>
      </c>
      <c r="M17" s="82">
        <f>+M16-1.5</f>
        <v>2.1</v>
      </c>
      <c r="N17" s="80"/>
      <c r="O17" s="46">
        <f>+O16-1.5</f>
        <v>3.2</v>
      </c>
      <c r="P17" s="46">
        <f>+P16-1.5</f>
        <v>-2.5600000000000023</v>
      </c>
      <c r="Q17" s="82">
        <v>3.8</v>
      </c>
      <c r="S17" s="31"/>
      <c r="T17" s="30"/>
      <c r="U17" s="31"/>
    </row>
    <row r="18" spans="1:21" s="79" customFormat="1" ht="16.5" customHeight="1" x14ac:dyDescent="0.15">
      <c r="A18" s="77"/>
      <c r="B18" s="31"/>
      <c r="C18" s="31"/>
      <c r="D18" s="31"/>
      <c r="E18" s="31"/>
      <c r="F18" s="31"/>
      <c r="G18" s="31"/>
      <c r="H18" s="31"/>
      <c r="I18" s="31"/>
      <c r="J18" s="31"/>
      <c r="K18" s="31"/>
      <c r="L18" s="31"/>
      <c r="M18" s="31"/>
      <c r="N18" s="78"/>
      <c r="O18" s="31"/>
      <c r="P18" s="31"/>
      <c r="Q18" s="31"/>
      <c r="S18" s="31"/>
      <c r="T18" s="31"/>
      <c r="U18" s="31" t="s">
        <v>94</v>
      </c>
    </row>
    <row r="19" spans="1:21" s="79" customFormat="1" ht="16.5" customHeight="1" x14ac:dyDescent="0.15">
      <c r="A19" s="77" t="s">
        <v>37</v>
      </c>
      <c r="B19" s="31" t="s">
        <v>18</v>
      </c>
      <c r="C19" s="31">
        <f t="shared" ref="C19:M19" si="0">+C6/C5*100</f>
        <v>13.458401305057096</v>
      </c>
      <c r="D19" s="31">
        <f t="shared" si="0"/>
        <v>15.436992817834158</v>
      </c>
      <c r="E19" s="31">
        <f t="shared" si="0"/>
        <v>12.227538543328018</v>
      </c>
      <c r="F19" s="31"/>
      <c r="G19" s="31">
        <f t="shared" si="0"/>
        <v>16.335038847830209</v>
      </c>
      <c r="H19" s="31">
        <f t="shared" si="0"/>
        <v>17.665708176657084</v>
      </c>
      <c r="I19" s="31">
        <f t="shared" si="0"/>
        <v>14.862217578686169</v>
      </c>
      <c r="J19" s="31"/>
      <c r="K19" s="31">
        <f t="shared" si="0"/>
        <v>18.590624522827913</v>
      </c>
      <c r="L19" s="31">
        <f t="shared" si="0"/>
        <v>20.817454268292682</v>
      </c>
      <c r="M19" s="31">
        <f t="shared" si="0"/>
        <v>14.477012349352774</v>
      </c>
      <c r="N19" s="78"/>
      <c r="O19" s="31">
        <f>+O6/O5*100</f>
        <v>19.423440453686201</v>
      </c>
      <c r="P19" s="31">
        <f>+P6/P5*100</f>
        <v>19.489701813710422</v>
      </c>
      <c r="Q19" s="31"/>
      <c r="S19" s="31">
        <f>+S6/S5*100</f>
        <v>20.693586698337292</v>
      </c>
      <c r="T19" s="31">
        <f>+T6/T5*100</f>
        <v>22.629279977455262</v>
      </c>
      <c r="U19" s="31" t="s">
        <v>94</v>
      </c>
    </row>
    <row r="20" spans="1:21" s="79" customFormat="1" ht="16.5" customHeight="1" x14ac:dyDescent="0.15">
      <c r="A20" s="77" t="s">
        <v>38</v>
      </c>
      <c r="B20" s="31" t="s">
        <v>19</v>
      </c>
      <c r="C20" s="31">
        <f>+C8-C9</f>
        <v>21.500000000000007</v>
      </c>
      <c r="D20" s="31"/>
      <c r="E20" s="31">
        <f>+E8-E9</f>
        <v>19.799999999999997</v>
      </c>
      <c r="F20" s="31"/>
      <c r="G20" s="31"/>
      <c r="H20" s="31"/>
      <c r="I20" s="31">
        <f>+I8-I9</f>
        <v>19.200000000000003</v>
      </c>
      <c r="J20" s="31"/>
      <c r="K20" s="31">
        <f>+K8-K9</f>
        <v>87.6</v>
      </c>
      <c r="L20" s="31">
        <f>+L8-L9</f>
        <v>15.799999999999997</v>
      </c>
      <c r="M20" s="31">
        <f>+M8-M9</f>
        <v>18.600000000000001</v>
      </c>
      <c r="N20" s="78"/>
      <c r="O20" s="31">
        <f>+O8-O9</f>
        <v>88.6</v>
      </c>
      <c r="P20" s="31">
        <f>+P8-P9</f>
        <v>16.5</v>
      </c>
      <c r="Q20" s="31"/>
      <c r="S20" s="31">
        <f>+S8-S9</f>
        <v>81.5</v>
      </c>
      <c r="T20" s="31">
        <f>+T8-T9</f>
        <v>15.5</v>
      </c>
      <c r="U20" s="31" t="s">
        <v>94</v>
      </c>
    </row>
    <row r="21" spans="1:21" s="79" customFormat="1" ht="16.5" customHeight="1" x14ac:dyDescent="0.15">
      <c r="A21" s="77" t="s">
        <v>39</v>
      </c>
      <c r="B21" s="31" t="s">
        <v>121</v>
      </c>
      <c r="C21" s="30">
        <f>+C15/C14*100</f>
        <v>98.233995584988961</v>
      </c>
      <c r="D21" s="30">
        <f>+D15/D14*100</f>
        <v>104.3859649122807</v>
      </c>
      <c r="E21" s="30">
        <f>+E15/E14*100</f>
        <v>104.36893203883497</v>
      </c>
      <c r="F21" s="31"/>
      <c r="G21" s="30">
        <f>+G15/G14*100</f>
        <v>87.478260869565219</v>
      </c>
      <c r="H21" s="30">
        <f>+H15/H14*100</f>
        <v>83.571428571428569</v>
      </c>
      <c r="I21" s="30">
        <f>+I15/I14*100</f>
        <v>90.479053918620963</v>
      </c>
      <c r="J21" s="31"/>
      <c r="K21" s="30">
        <f>+K15/K14*100</f>
        <v>90.624999999999986</v>
      </c>
      <c r="L21" s="30">
        <f>+L15/L14*100</f>
        <v>100.27726432532347</v>
      </c>
      <c r="M21" s="30">
        <f>+M15/M14*100</f>
        <v>91.885964912280699</v>
      </c>
      <c r="N21" s="80"/>
      <c r="O21" s="30">
        <f>+O15/O14*100</f>
        <v>94.534412955465598</v>
      </c>
      <c r="P21" s="30">
        <f>+P15/P14*100</f>
        <v>102.73266305748905</v>
      </c>
      <c r="Q21" s="31"/>
      <c r="S21" s="30">
        <f>+S15/S14*100</f>
        <v>99.017199017199005</v>
      </c>
      <c r="T21" s="30">
        <f>+T15/T14*100</f>
        <v>120.4719583205639</v>
      </c>
      <c r="U21" s="31" t="s">
        <v>94</v>
      </c>
    </row>
    <row r="22" spans="1:21" s="79" customFormat="1" ht="16.5" customHeight="1" x14ac:dyDescent="0.15">
      <c r="A22" s="77" t="s">
        <v>40</v>
      </c>
      <c r="B22" s="31" t="s">
        <v>21</v>
      </c>
      <c r="C22" s="30">
        <f>C12/C14*100</f>
        <v>19.205298013245034</v>
      </c>
      <c r="D22" s="30">
        <f>D12/D14*100</f>
        <v>23.099415204678362</v>
      </c>
      <c r="E22" s="30">
        <f>E12/E14*100</f>
        <v>20.280474649406688</v>
      </c>
      <c r="F22" s="31"/>
      <c r="G22" s="30">
        <f>G12/G14*100</f>
        <v>19.65217391304348</v>
      </c>
      <c r="H22" s="30">
        <f>H12/H14*100</f>
        <v>20.178571428571431</v>
      </c>
      <c r="I22" s="30">
        <f>I12/I14*100</f>
        <v>22.990579274403689</v>
      </c>
      <c r="J22" s="31"/>
      <c r="K22" s="30">
        <f>K12/K14*100</f>
        <v>22.265625</v>
      </c>
      <c r="L22" s="30">
        <f>L12/L14*100</f>
        <v>23.405730129390019</v>
      </c>
      <c r="M22" s="30">
        <f>M12/M14*100</f>
        <v>22.807017543859647</v>
      </c>
      <c r="N22" s="80"/>
      <c r="O22" s="30">
        <f>O12/O14*100</f>
        <v>22.672064777327936</v>
      </c>
      <c r="P22" s="30">
        <f>P12/P14*100</f>
        <v>23.356535189481828</v>
      </c>
      <c r="Q22" s="31"/>
      <c r="S22" s="30">
        <f>S12/S14*100</f>
        <v>23.341523341523342</v>
      </c>
      <c r="T22" s="30">
        <f>T12/T14*100</f>
        <v>26.277794803691219</v>
      </c>
      <c r="U22" s="31" t="s">
        <v>94</v>
      </c>
    </row>
    <row r="23" spans="1:21" s="79" customFormat="1" ht="16.5" customHeight="1" x14ac:dyDescent="0.15">
      <c r="A23" s="77"/>
      <c r="B23" s="31"/>
      <c r="C23" s="30"/>
      <c r="D23" s="30"/>
      <c r="E23" s="30"/>
      <c r="F23" s="78"/>
      <c r="G23" s="30"/>
      <c r="H23" s="30"/>
      <c r="I23" s="30"/>
      <c r="J23" s="78"/>
      <c r="K23" s="30"/>
      <c r="L23" s="30"/>
      <c r="M23" s="30"/>
      <c r="N23" s="80"/>
      <c r="O23" s="30"/>
      <c r="P23" s="30"/>
      <c r="Q23" s="31"/>
      <c r="S23" s="30"/>
      <c r="T23" s="30"/>
      <c r="U23" s="31"/>
    </row>
    <row r="24" spans="1:21" s="79" customFormat="1" ht="16.5" customHeight="1" x14ac:dyDescent="0.15">
      <c r="A24" s="77" t="s">
        <v>41</v>
      </c>
      <c r="B24" s="81" t="s">
        <v>22</v>
      </c>
      <c r="C24" s="46">
        <f>+C12/C6*1000</f>
        <v>4.3939393939393936</v>
      </c>
      <c r="D24" s="46">
        <f>+D12/D6*1000</f>
        <v>4.7734138972809674</v>
      </c>
      <c r="E24" s="46">
        <f>+E12/E6*1000</f>
        <v>4.670807453416149</v>
      </c>
      <c r="F24" s="78"/>
      <c r="G24" s="46">
        <f>+G12/G6*1000</f>
        <v>4.3696829079659709</v>
      </c>
      <c r="H24" s="46">
        <f>+H12/H6*1000</f>
        <v>4.7161936560934894</v>
      </c>
      <c r="I24" s="46">
        <f>+I12/I6*1000</f>
        <v>5.0395430579964859</v>
      </c>
      <c r="J24" s="78"/>
      <c r="K24" s="46">
        <f>+K12/K6*1000</f>
        <v>4.6817248459958929</v>
      </c>
      <c r="L24" s="46">
        <f>+L12/L6*1000</f>
        <v>4.636155606407323</v>
      </c>
      <c r="M24" s="82">
        <f>+M12/M6*1000</f>
        <v>5.3442959917780071</v>
      </c>
      <c r="N24" s="78"/>
      <c r="O24" s="46">
        <f>+O12/O6*1000</f>
        <v>4.5417680454176796</v>
      </c>
      <c r="P24" s="46">
        <f>+P12/P6*1000</f>
        <v>4.7634069400630921</v>
      </c>
      <c r="Q24" s="82">
        <f>+Q12/Q6*1000</f>
        <v>5.2469135802469138</v>
      </c>
      <c r="S24" s="46">
        <f>+S12/S6*1000</f>
        <v>4.3617998163452709</v>
      </c>
      <c r="T24" s="46">
        <f>+T12/T6*1000</f>
        <v>4.8051058530510584</v>
      </c>
      <c r="U24" s="81"/>
    </row>
    <row r="25" spans="1:21" s="79" customFormat="1" ht="16.5" customHeight="1" x14ac:dyDescent="0.15">
      <c r="A25" s="98" t="s">
        <v>210</v>
      </c>
      <c r="B25" s="99" t="s">
        <v>211</v>
      </c>
      <c r="C25" s="100"/>
      <c r="D25" s="100"/>
      <c r="E25" s="100">
        <f>+E24-(D24+C24)/2</f>
        <v>8.7130807805968047E-2</v>
      </c>
      <c r="F25" s="78"/>
      <c r="G25" s="100"/>
      <c r="H25" s="100"/>
      <c r="I25" s="100">
        <f>+I24-(H24+G24)/2</f>
        <v>0.49660477596675534</v>
      </c>
      <c r="J25" s="78"/>
      <c r="K25" s="100"/>
      <c r="L25" s="100"/>
      <c r="M25" s="100">
        <f>+M24-(L24+K24)/2</f>
        <v>0.6853557655763991</v>
      </c>
      <c r="N25" s="78"/>
      <c r="O25" s="100"/>
      <c r="P25" s="100"/>
      <c r="Q25" s="100">
        <f>+Q24-(P24+O24)/2</f>
        <v>0.59432608750652793</v>
      </c>
      <c r="S25" s="100"/>
      <c r="T25" s="100"/>
      <c r="U25" s="99"/>
    </row>
    <row r="26" spans="1:21" s="79" customFormat="1" ht="16.5" customHeight="1" x14ac:dyDescent="0.15">
      <c r="A26" s="98"/>
      <c r="B26" s="99"/>
      <c r="C26" s="100"/>
      <c r="D26" s="100"/>
      <c r="E26" s="100"/>
      <c r="F26" s="78"/>
      <c r="G26" s="100"/>
      <c r="H26" s="100"/>
      <c r="I26" s="100"/>
      <c r="J26" s="78"/>
      <c r="K26" s="100"/>
      <c r="L26" s="100"/>
      <c r="M26" s="101"/>
      <c r="N26" s="78"/>
      <c r="O26" s="100"/>
      <c r="P26" s="100"/>
      <c r="Q26" s="101"/>
      <c r="S26" s="100"/>
      <c r="T26" s="100"/>
      <c r="U26" s="99"/>
    </row>
    <row r="27" spans="1:21" ht="16.5" customHeight="1" x14ac:dyDescent="0.15">
      <c r="A27" s="57" t="s">
        <v>209</v>
      </c>
      <c r="B27" s="96" t="s">
        <v>42</v>
      </c>
      <c r="C27" s="97">
        <v>8</v>
      </c>
      <c r="D27" s="96">
        <v>9</v>
      </c>
      <c r="E27" s="96">
        <v>8</v>
      </c>
      <c r="F27" s="96"/>
      <c r="G27" s="97">
        <v>9</v>
      </c>
      <c r="H27" s="96">
        <v>9</v>
      </c>
      <c r="I27" s="96">
        <v>9</v>
      </c>
      <c r="J27" s="96" t="s">
        <v>83</v>
      </c>
      <c r="K27" s="96">
        <v>9</v>
      </c>
      <c r="L27" s="96">
        <v>10</v>
      </c>
      <c r="M27" s="96">
        <v>9</v>
      </c>
      <c r="N27" s="62"/>
      <c r="O27" s="96">
        <v>11</v>
      </c>
      <c r="P27" s="96">
        <v>10</v>
      </c>
      <c r="Q27" s="96">
        <v>12</v>
      </c>
      <c r="S27" s="96" t="s">
        <v>110</v>
      </c>
      <c r="T27" s="96" t="s">
        <v>94</v>
      </c>
      <c r="U27" s="96" t="s">
        <v>94</v>
      </c>
    </row>
    <row r="29" spans="1:21" ht="16.5" customHeight="1" x14ac:dyDescent="0.15">
      <c r="B29" s="24" t="s">
        <v>144</v>
      </c>
      <c r="E29" s="95" t="s">
        <v>214</v>
      </c>
    </row>
    <row r="30" spans="1:21" ht="16.5" customHeight="1" x14ac:dyDescent="0.15">
      <c r="B30" s="24" t="s">
        <v>143</v>
      </c>
      <c r="E30" s="95" t="s">
        <v>215</v>
      </c>
    </row>
    <row r="31" spans="1:21" ht="16.5" customHeight="1" x14ac:dyDescent="0.15">
      <c r="B31" s="63" t="s">
        <v>145</v>
      </c>
      <c r="C31" s="17" t="s">
        <v>114</v>
      </c>
      <c r="D31" s="17" t="s">
        <v>115</v>
      </c>
      <c r="E31" s="65" t="s">
        <v>129</v>
      </c>
    </row>
    <row r="32" spans="1:21" ht="16.5" customHeight="1" x14ac:dyDescent="0.15">
      <c r="B32" s="64" t="s">
        <v>111</v>
      </c>
      <c r="C32" s="30">
        <v>96.776036192478173</v>
      </c>
      <c r="D32" s="94">
        <v>67.400000000000006</v>
      </c>
      <c r="E32" s="95" t="s">
        <v>127</v>
      </c>
    </row>
    <row r="33" spans="2:5" ht="16.5" customHeight="1" x14ac:dyDescent="0.15">
      <c r="B33" s="64" t="s">
        <v>95</v>
      </c>
      <c r="C33" s="30">
        <v>90.618438255219687</v>
      </c>
      <c r="D33" s="94">
        <v>73.7</v>
      </c>
      <c r="E33" s="24" t="s">
        <v>216</v>
      </c>
    </row>
    <row r="34" spans="2:5" ht="16.5" customHeight="1" x14ac:dyDescent="0.15">
      <c r="B34" s="66" t="s">
        <v>112</v>
      </c>
      <c r="C34" s="30">
        <v>89.573979591836732</v>
      </c>
      <c r="D34" s="94">
        <v>81.2</v>
      </c>
      <c r="E34" s="65" t="s">
        <v>217</v>
      </c>
    </row>
    <row r="35" spans="2:5" ht="16.5" customHeight="1" x14ac:dyDescent="0.15">
      <c r="B35" s="67" t="s">
        <v>212</v>
      </c>
      <c r="C35" s="30">
        <v>89.9</v>
      </c>
      <c r="D35" s="94">
        <v>69.400000000000006</v>
      </c>
      <c r="E35" s="24" t="s">
        <v>218</v>
      </c>
    </row>
    <row r="36" spans="2:5" ht="16.5" customHeight="1" x14ac:dyDescent="0.15">
      <c r="B36" s="67" t="s">
        <v>116</v>
      </c>
      <c r="C36" s="30">
        <v>89.472377285851792</v>
      </c>
      <c r="D36" s="94">
        <v>72.2</v>
      </c>
      <c r="E36" s="24" t="s">
        <v>219</v>
      </c>
    </row>
    <row r="37" spans="2:5" ht="16.5" customHeight="1" x14ac:dyDescent="0.15">
      <c r="B37" s="67" t="s">
        <v>113</v>
      </c>
      <c r="C37" s="30">
        <v>96.882045088566841</v>
      </c>
      <c r="D37" s="94">
        <v>87.8</v>
      </c>
      <c r="E37" s="65" t="s">
        <v>220</v>
      </c>
    </row>
    <row r="38" spans="2:5" ht="16.5" customHeight="1" x14ac:dyDescent="0.15">
      <c r="B38" s="24" t="s">
        <v>213</v>
      </c>
      <c r="E38" s="24" t="s">
        <v>221</v>
      </c>
    </row>
    <row r="49" spans="1:15" ht="16.5" customHeight="1" x14ac:dyDescent="0.15">
      <c r="E49" s="23"/>
      <c r="F49" s="23"/>
      <c r="G49" s="23"/>
      <c r="H49" s="23"/>
      <c r="I49" s="23"/>
      <c r="J49" s="23"/>
      <c r="K49" s="23"/>
      <c r="L49" s="17">
        <v>1</v>
      </c>
      <c r="M49" s="17">
        <f>+L49+1</f>
        <v>2</v>
      </c>
      <c r="N49" s="17">
        <f>+M49+1</f>
        <v>3</v>
      </c>
      <c r="O49" s="17" t="s">
        <v>14</v>
      </c>
    </row>
    <row r="50" spans="1:15" ht="16.5" customHeight="1" x14ac:dyDescent="0.15">
      <c r="A50" s="17"/>
      <c r="B50" s="17" t="s">
        <v>13</v>
      </c>
      <c r="C50" s="23"/>
      <c r="D50" s="23"/>
      <c r="E50" s="23"/>
      <c r="F50" s="23"/>
      <c r="G50" s="23"/>
      <c r="H50" s="23"/>
      <c r="I50" s="23"/>
      <c r="J50" s="23"/>
      <c r="K50" s="23"/>
      <c r="L50" s="18">
        <v>15972</v>
      </c>
      <c r="M50" s="18">
        <v>14712</v>
      </c>
      <c r="N50" s="22">
        <v>15831</v>
      </c>
      <c r="O50" s="17"/>
    </row>
    <row r="51" spans="1:15" ht="16.5" customHeight="1" x14ac:dyDescent="0.15">
      <c r="A51" s="18" t="s">
        <v>26</v>
      </c>
      <c r="B51" s="55" t="s">
        <v>17</v>
      </c>
      <c r="C51" s="23"/>
      <c r="D51" s="23"/>
      <c r="E51" s="23"/>
      <c r="F51" s="23"/>
      <c r="G51" s="23"/>
      <c r="H51" s="23"/>
      <c r="I51" s="23"/>
      <c r="J51" s="23"/>
      <c r="K51" s="23"/>
      <c r="L51" s="21">
        <v>2355</v>
      </c>
      <c r="M51" s="21">
        <v>1980</v>
      </c>
      <c r="N51" s="21">
        <v>2586</v>
      </c>
      <c r="O51" s="23"/>
    </row>
    <row r="52" spans="1:15" ht="16.5" customHeight="1" x14ac:dyDescent="0.15">
      <c r="A52" s="18" t="s">
        <v>27</v>
      </c>
      <c r="B52" s="21" t="s">
        <v>10</v>
      </c>
      <c r="C52" s="23"/>
      <c r="D52" s="23"/>
      <c r="E52" s="23"/>
      <c r="F52" s="23"/>
      <c r="G52" s="23"/>
      <c r="H52" s="23"/>
      <c r="I52" s="23"/>
      <c r="J52" s="23"/>
      <c r="K52" s="23"/>
      <c r="L52" s="21">
        <v>895</v>
      </c>
      <c r="M52" s="21">
        <v>828</v>
      </c>
      <c r="N52" s="21">
        <v>914</v>
      </c>
      <c r="O52" s="23"/>
    </row>
    <row r="53" spans="1:15" ht="16.5" customHeight="1" x14ac:dyDescent="0.15">
      <c r="A53" s="18" t="s">
        <v>28</v>
      </c>
      <c r="B53" s="55" t="s">
        <v>20</v>
      </c>
      <c r="C53" s="23"/>
      <c r="D53" s="23"/>
      <c r="E53" s="23"/>
      <c r="F53" s="23"/>
      <c r="G53" s="23"/>
      <c r="H53" s="23"/>
      <c r="I53" s="23"/>
      <c r="J53" s="23"/>
      <c r="K53" s="23"/>
      <c r="L53" s="23">
        <v>78</v>
      </c>
      <c r="M53" s="23">
        <v>79.900000000000006</v>
      </c>
      <c r="N53" s="23">
        <v>84.6</v>
      </c>
      <c r="O53" s="23"/>
    </row>
    <row r="54" spans="1:15" ht="16.5" customHeight="1" x14ac:dyDescent="0.15">
      <c r="A54" s="17" t="s">
        <v>29</v>
      </c>
      <c r="B54" s="23" t="s">
        <v>9</v>
      </c>
      <c r="C54" s="23"/>
      <c r="D54" s="23"/>
      <c r="E54" s="23"/>
      <c r="F54" s="23"/>
      <c r="G54" s="23"/>
      <c r="H54" s="23"/>
      <c r="I54" s="23"/>
      <c r="J54" s="23"/>
      <c r="K54" s="23"/>
      <c r="L54" s="23">
        <v>62.8</v>
      </c>
      <c r="M54" s="23">
        <v>58.4</v>
      </c>
      <c r="N54" s="23">
        <v>68.900000000000006</v>
      </c>
      <c r="O54" s="23"/>
    </row>
    <row r="55" spans="1:15" ht="16.5" customHeight="1" x14ac:dyDescent="0.15">
      <c r="A55" s="17" t="s">
        <v>30</v>
      </c>
      <c r="B55" s="23" t="s">
        <v>15</v>
      </c>
      <c r="C55" s="23"/>
      <c r="D55" s="23"/>
      <c r="E55" s="23"/>
      <c r="F55" s="23"/>
      <c r="G55" s="23"/>
      <c r="H55" s="23"/>
      <c r="I55" s="23"/>
      <c r="J55" s="23"/>
      <c r="K55" s="23"/>
      <c r="L55" s="23">
        <f>+L51/L52</f>
        <v>2.6312849162011172</v>
      </c>
      <c r="M55" s="23">
        <f>+M51/M52</f>
        <v>2.3913043478260869</v>
      </c>
      <c r="N55" s="23">
        <f>+N51/N52</f>
        <v>2.8293216630196936</v>
      </c>
      <c r="O55" s="23"/>
    </row>
    <row r="56" spans="1:15" ht="16.5" customHeight="1" x14ac:dyDescent="0.15">
      <c r="A56" s="17" t="s">
        <v>31</v>
      </c>
      <c r="B56" s="23" t="s">
        <v>8</v>
      </c>
      <c r="C56" s="23"/>
      <c r="D56" s="23"/>
      <c r="E56" s="23"/>
      <c r="F56" s="23"/>
      <c r="G56" s="23"/>
      <c r="H56" s="23"/>
      <c r="I56" s="23"/>
      <c r="J56" s="23"/>
      <c r="K56" s="23"/>
      <c r="L56" s="23" t="s">
        <v>83</v>
      </c>
      <c r="M56" s="23" t="s">
        <v>83</v>
      </c>
      <c r="N56" s="23"/>
      <c r="O56" s="23"/>
    </row>
    <row r="57" spans="1:15" ht="16.5" customHeight="1" x14ac:dyDescent="0.15">
      <c r="A57" s="17"/>
      <c r="B57" s="23"/>
      <c r="C57" s="23"/>
      <c r="D57" s="23"/>
      <c r="E57" s="23"/>
      <c r="F57" s="23"/>
      <c r="G57" s="23"/>
      <c r="H57" s="23"/>
      <c r="I57" s="23"/>
      <c r="J57" s="23"/>
      <c r="K57" s="23"/>
      <c r="L57" s="23">
        <v>10</v>
      </c>
      <c r="M57" s="23">
        <v>8.6999999999999993</v>
      </c>
      <c r="N57" s="23">
        <v>11.3</v>
      </c>
      <c r="O57" s="23"/>
    </row>
    <row r="58" spans="1:15" ht="16.5" customHeight="1" x14ac:dyDescent="0.15">
      <c r="A58" s="17" t="s">
        <v>32</v>
      </c>
      <c r="B58" s="23" t="s">
        <v>7</v>
      </c>
      <c r="C58" s="23"/>
      <c r="D58" s="23"/>
      <c r="E58" s="23"/>
      <c r="F58" s="23"/>
      <c r="G58" s="23"/>
      <c r="H58" s="23"/>
      <c r="I58" s="23"/>
      <c r="J58" s="23"/>
      <c r="K58" s="23"/>
      <c r="L58" s="23">
        <v>43.2</v>
      </c>
      <c r="M58" s="23">
        <v>36.6</v>
      </c>
      <c r="N58" s="23">
        <v>46.2</v>
      </c>
      <c r="O58" s="23"/>
    </row>
    <row r="59" spans="1:15" ht="16.5" customHeight="1" x14ac:dyDescent="0.15">
      <c r="A59" s="17" t="s">
        <v>33</v>
      </c>
      <c r="B59" s="23" t="s">
        <v>6</v>
      </c>
      <c r="C59" s="23"/>
      <c r="D59" s="23"/>
      <c r="E59" s="23"/>
      <c r="F59" s="23"/>
      <c r="G59" s="23"/>
      <c r="H59" s="23"/>
      <c r="I59" s="23"/>
      <c r="J59" s="23"/>
      <c r="K59" s="23"/>
      <c r="L59" s="23">
        <v>53.2</v>
      </c>
      <c r="M59" s="23">
        <v>45.3</v>
      </c>
      <c r="N59" s="23">
        <v>57.5</v>
      </c>
      <c r="O59" s="23"/>
    </row>
    <row r="60" spans="1:15" ht="16.5" customHeight="1" x14ac:dyDescent="0.15">
      <c r="A60" s="17" t="s">
        <v>34</v>
      </c>
      <c r="B60" s="23" t="s">
        <v>5</v>
      </c>
      <c r="C60" s="23"/>
      <c r="D60" s="23"/>
      <c r="E60" s="23"/>
      <c r="F60" s="23"/>
      <c r="G60" s="23"/>
      <c r="H60" s="23"/>
      <c r="I60" s="23"/>
      <c r="J60" s="23"/>
      <c r="K60" s="23"/>
      <c r="L60" s="23">
        <v>46.8</v>
      </c>
      <c r="M60" s="23">
        <v>44.5</v>
      </c>
      <c r="N60" s="23">
        <v>50.3</v>
      </c>
      <c r="O60" s="23"/>
    </row>
    <row r="61" spans="1:15" ht="16.5" customHeight="1" x14ac:dyDescent="0.15">
      <c r="A61" s="17" t="s">
        <v>35</v>
      </c>
      <c r="B61" s="23" t="s">
        <v>4</v>
      </c>
      <c r="C61" s="23"/>
      <c r="D61" s="23"/>
      <c r="E61" s="23"/>
      <c r="F61" s="23"/>
      <c r="G61" s="23"/>
      <c r="H61" s="23"/>
      <c r="I61" s="23"/>
      <c r="J61" s="23"/>
      <c r="K61" s="23"/>
      <c r="L61" s="23">
        <v>6.3</v>
      </c>
      <c r="M61" s="23">
        <v>0.7</v>
      </c>
      <c r="N61" s="23">
        <v>7.2</v>
      </c>
      <c r="O61" s="23"/>
    </row>
    <row r="62" spans="1:15" ht="16.5" customHeight="1" x14ac:dyDescent="0.15">
      <c r="A62" s="17" t="s">
        <v>36</v>
      </c>
      <c r="B62" s="23" t="s">
        <v>3</v>
      </c>
      <c r="C62" s="23"/>
      <c r="D62" s="23"/>
      <c r="E62" s="23"/>
      <c r="F62" s="23"/>
      <c r="G62" s="23"/>
      <c r="H62" s="23"/>
      <c r="I62" s="23"/>
      <c r="J62" s="23"/>
      <c r="K62" s="23"/>
      <c r="L62" s="23"/>
      <c r="M62" s="23"/>
      <c r="N62" s="23"/>
      <c r="O62" s="23"/>
    </row>
    <row r="63" spans="1:15" ht="16.5" customHeight="1" x14ac:dyDescent="0.15">
      <c r="A63" s="17"/>
      <c r="B63" s="23"/>
      <c r="C63" s="23"/>
      <c r="D63" s="23"/>
      <c r="E63" s="23"/>
      <c r="F63" s="23"/>
      <c r="G63" s="23"/>
      <c r="H63" s="23"/>
      <c r="I63" s="23"/>
      <c r="J63" s="23"/>
      <c r="K63" s="23"/>
      <c r="L63" s="23">
        <f>+L51/L50*100</f>
        <v>14.744552967693464</v>
      </c>
      <c r="M63" s="23">
        <f>+M51/M50*100</f>
        <v>13.458401305057096</v>
      </c>
      <c r="N63" s="23">
        <f>+N51/N50*100</f>
        <v>16.335038847830209</v>
      </c>
      <c r="O63" s="23"/>
    </row>
    <row r="64" spans="1:15" ht="16.5" customHeight="1" x14ac:dyDescent="0.15">
      <c r="A64" s="17" t="s">
        <v>37</v>
      </c>
      <c r="B64" s="23" t="s">
        <v>18</v>
      </c>
      <c r="C64" s="23"/>
      <c r="D64" s="23"/>
      <c r="E64" s="23"/>
      <c r="F64" s="23"/>
      <c r="G64" s="23"/>
      <c r="H64" s="23"/>
      <c r="I64" s="23"/>
      <c r="J64" s="23"/>
      <c r="K64" s="23"/>
      <c r="L64" s="23">
        <f>+L53-L54</f>
        <v>15.200000000000003</v>
      </c>
      <c r="M64" s="23">
        <f>+M53-M54</f>
        <v>21.500000000000007</v>
      </c>
      <c r="N64" s="23">
        <f>+N53-N54</f>
        <v>15.699999999999989</v>
      </c>
      <c r="O64" s="23"/>
    </row>
    <row r="65" spans="1:19" ht="16.5" customHeight="1" x14ac:dyDescent="0.15">
      <c r="A65" s="17" t="s">
        <v>38</v>
      </c>
      <c r="B65" s="23" t="s">
        <v>19</v>
      </c>
      <c r="C65" s="23"/>
      <c r="D65" s="23"/>
      <c r="E65" s="23"/>
      <c r="F65" s="23"/>
      <c r="G65" s="23"/>
      <c r="H65" s="23"/>
      <c r="I65" s="23"/>
      <c r="J65" s="23"/>
      <c r="K65" s="23"/>
      <c r="L65" s="21">
        <f>+L60/L59*100</f>
        <v>87.969924812030058</v>
      </c>
      <c r="M65" s="21">
        <f>+M60/M59*100</f>
        <v>98.233995584988961</v>
      </c>
      <c r="N65" s="21">
        <f>+N60/N59*100</f>
        <v>87.478260869565219</v>
      </c>
      <c r="O65" s="23"/>
    </row>
    <row r="66" spans="1:19" ht="16.5" customHeight="1" x14ac:dyDescent="0.15">
      <c r="A66" s="17" t="s">
        <v>39</v>
      </c>
      <c r="B66" s="23" t="s">
        <v>2</v>
      </c>
      <c r="C66" s="23"/>
      <c r="D66" s="23"/>
      <c r="E66" s="23"/>
      <c r="F66" s="23"/>
      <c r="G66" s="23"/>
      <c r="H66" s="23"/>
      <c r="I66" s="23"/>
      <c r="J66" s="23"/>
      <c r="K66" s="23"/>
      <c r="L66" s="21">
        <f>+L58/L57</f>
        <v>4.32</v>
      </c>
      <c r="M66" s="21">
        <f>+M58/M57</f>
        <v>4.2068965517241388</v>
      </c>
      <c r="N66" s="21">
        <f>+N58/N57</f>
        <v>4.0884955752212386</v>
      </c>
      <c r="O66" s="23"/>
    </row>
    <row r="67" spans="1:19" ht="16.5" customHeight="1" x14ac:dyDescent="0.15">
      <c r="A67" s="17" t="s">
        <v>40</v>
      </c>
      <c r="B67" s="23" t="s">
        <v>21</v>
      </c>
      <c r="C67" s="23"/>
      <c r="D67" s="23"/>
      <c r="E67" s="23"/>
      <c r="F67" s="23"/>
      <c r="G67" s="23"/>
      <c r="H67" s="23"/>
      <c r="I67" s="23"/>
      <c r="J67" s="23"/>
      <c r="K67" s="23"/>
      <c r="L67" s="21">
        <f>+L57/L51*1000</f>
        <v>4.2462845010615711</v>
      </c>
      <c r="M67" s="21">
        <f>+M57/M51*1000</f>
        <v>4.3939393939393936</v>
      </c>
      <c r="N67" s="21">
        <f>+N57/N51*1000</f>
        <v>4.3696829079659709</v>
      </c>
      <c r="O67" s="23"/>
    </row>
    <row r="68" spans="1:19" ht="16.5" customHeight="1" x14ac:dyDescent="0.15">
      <c r="A68" s="17" t="s">
        <v>41</v>
      </c>
      <c r="B68" s="23" t="s">
        <v>22</v>
      </c>
      <c r="C68" s="23"/>
      <c r="D68" s="23"/>
    </row>
    <row r="69" spans="1:19" s="71" customFormat="1" ht="16.5" customHeight="1" x14ac:dyDescent="0.15">
      <c r="A69" s="24"/>
      <c r="B69" s="24"/>
      <c r="C69" s="24"/>
      <c r="D69" s="24"/>
      <c r="E69" s="42">
        <f>+D70+1</f>
        <v>6</v>
      </c>
      <c r="F69" s="42">
        <f t="shared" ref="F69:K69" si="1">+E69+1</f>
        <v>7</v>
      </c>
      <c r="G69" s="42">
        <f t="shared" si="1"/>
        <v>8</v>
      </c>
      <c r="H69" s="42">
        <f t="shared" si="1"/>
        <v>9</v>
      </c>
      <c r="I69" s="42">
        <f t="shared" si="1"/>
        <v>10</v>
      </c>
      <c r="J69" s="42">
        <f t="shared" si="1"/>
        <v>11</v>
      </c>
      <c r="K69" s="42">
        <f t="shared" si="1"/>
        <v>12</v>
      </c>
      <c r="L69" s="42">
        <v>1</v>
      </c>
      <c r="M69" s="42">
        <v>2</v>
      </c>
      <c r="N69" s="42">
        <v>3</v>
      </c>
      <c r="O69" s="42" t="s">
        <v>14</v>
      </c>
      <c r="P69" s="68" t="s">
        <v>118</v>
      </c>
      <c r="Q69" s="69"/>
      <c r="R69" s="68" t="s">
        <v>119</v>
      </c>
      <c r="S69" s="70" t="s">
        <v>120</v>
      </c>
    </row>
    <row r="70" spans="1:19" s="25" customFormat="1" ht="16.5" customHeight="1" x14ac:dyDescent="0.15">
      <c r="A70" s="42"/>
      <c r="B70" s="42" t="s">
        <v>12</v>
      </c>
      <c r="C70" s="42">
        <f>+N49+1</f>
        <v>4</v>
      </c>
      <c r="D70" s="42">
        <f>+C70+1</f>
        <v>5</v>
      </c>
      <c r="E70" s="22">
        <v>10787</v>
      </c>
      <c r="F70" s="22">
        <v>10525</v>
      </c>
      <c r="G70" s="22">
        <v>12266</v>
      </c>
      <c r="H70" s="22">
        <v>10473</v>
      </c>
      <c r="I70" s="22">
        <v>11629</v>
      </c>
      <c r="J70" s="22">
        <v>11971</v>
      </c>
      <c r="K70" s="22">
        <v>11766</v>
      </c>
      <c r="L70" s="22">
        <v>12328</v>
      </c>
      <c r="M70" s="22">
        <v>10721</v>
      </c>
      <c r="N70" s="22">
        <v>13563</v>
      </c>
      <c r="O70" s="72">
        <f>SUM(C70:N70)</f>
        <v>116038</v>
      </c>
      <c r="P70" s="72">
        <v>131298</v>
      </c>
      <c r="Q70" s="72"/>
      <c r="R70" s="73">
        <v>127065</v>
      </c>
      <c r="S70" s="21">
        <v>96.776036192478173</v>
      </c>
    </row>
    <row r="71" spans="1:19" s="25" customFormat="1" ht="16.5" customHeight="1" x14ac:dyDescent="0.15">
      <c r="A71" s="18" t="s">
        <v>26</v>
      </c>
      <c r="B71" s="55" t="s">
        <v>17</v>
      </c>
      <c r="C71" s="22">
        <v>13098</v>
      </c>
      <c r="D71" s="22">
        <v>12696</v>
      </c>
      <c r="E71" s="21">
        <v>2413</v>
      </c>
      <c r="F71" s="21">
        <v>2178</v>
      </c>
      <c r="G71" s="21">
        <v>2604</v>
      </c>
      <c r="H71" s="21">
        <v>2160</v>
      </c>
      <c r="I71" s="21">
        <v>2477</v>
      </c>
      <c r="J71" s="21">
        <v>2463</v>
      </c>
      <c r="K71" s="21">
        <v>2292</v>
      </c>
      <c r="L71" s="21">
        <v>1880</v>
      </c>
      <c r="M71" s="21">
        <v>1655</v>
      </c>
      <c r="N71" s="21">
        <v>2396</v>
      </c>
      <c r="O71" s="21">
        <f>SUM(C71:N71)</f>
        <v>48312</v>
      </c>
      <c r="P71" s="72">
        <v>25241</v>
      </c>
      <c r="Q71" s="21"/>
      <c r="R71" s="73">
        <v>22873</v>
      </c>
      <c r="S71" s="21">
        <v>90.618438255219687</v>
      </c>
    </row>
    <row r="72" spans="1:19" s="25" customFormat="1" ht="16.5" customHeight="1" x14ac:dyDescent="0.15">
      <c r="A72" s="18" t="s">
        <v>27</v>
      </c>
      <c r="B72" s="21" t="s">
        <v>10</v>
      </c>
      <c r="C72" s="21">
        <v>2435</v>
      </c>
      <c r="D72" s="21">
        <v>2466</v>
      </c>
      <c r="E72" s="21">
        <v>981</v>
      </c>
      <c r="F72" s="21">
        <v>844</v>
      </c>
      <c r="G72" s="21">
        <v>947</v>
      </c>
      <c r="H72" s="21">
        <v>899</v>
      </c>
      <c r="I72" s="21">
        <v>1007</v>
      </c>
      <c r="J72" s="21">
        <v>992</v>
      </c>
      <c r="K72" s="21">
        <v>861</v>
      </c>
      <c r="L72" s="21">
        <v>739</v>
      </c>
      <c r="M72" s="21">
        <v>704</v>
      </c>
      <c r="N72" s="21">
        <v>914</v>
      </c>
      <c r="O72" s="21">
        <f>SUM(C72:N72)</f>
        <v>13789</v>
      </c>
      <c r="P72" s="72">
        <v>10027</v>
      </c>
      <c r="Q72" s="21"/>
      <c r="R72" s="73">
        <v>9230</v>
      </c>
      <c r="S72" s="21">
        <v>92.051461055151094</v>
      </c>
    </row>
    <row r="73" spans="1:19" ht="16.5" customHeight="1" x14ac:dyDescent="0.15">
      <c r="A73" s="18" t="s">
        <v>28</v>
      </c>
      <c r="B73" s="55" t="s">
        <v>20</v>
      </c>
      <c r="C73" s="21">
        <v>972</v>
      </c>
      <c r="D73" s="21">
        <v>1011</v>
      </c>
      <c r="E73" s="23">
        <v>88.4</v>
      </c>
      <c r="F73" s="23">
        <v>81.5</v>
      </c>
      <c r="G73" s="23">
        <v>82.6</v>
      </c>
      <c r="H73" s="23">
        <v>81</v>
      </c>
      <c r="I73" s="23">
        <v>87.8</v>
      </c>
      <c r="J73" s="23">
        <v>89.4</v>
      </c>
      <c r="K73" s="23">
        <v>75.099999999999994</v>
      </c>
      <c r="L73" s="23">
        <v>68.900000000000006</v>
      </c>
      <c r="M73" s="23">
        <v>68</v>
      </c>
      <c r="N73" s="23">
        <v>79.7</v>
      </c>
      <c r="O73" s="23">
        <v>81.599999999999994</v>
      </c>
      <c r="P73" s="72">
        <v>9.9999999999994316E-2</v>
      </c>
      <c r="Q73" s="23"/>
      <c r="R73" s="73">
        <v>10.499999999999993</v>
      </c>
      <c r="S73" s="21">
        <v>10500.000000000589</v>
      </c>
    </row>
    <row r="74" spans="1:19" ht="16.5" customHeight="1" x14ac:dyDescent="0.15">
      <c r="A74" s="17" t="s">
        <v>29</v>
      </c>
      <c r="B74" s="23" t="s">
        <v>9</v>
      </c>
      <c r="C74" s="23">
        <v>87.6</v>
      </c>
      <c r="D74" s="23">
        <v>88.6</v>
      </c>
      <c r="E74" s="23"/>
      <c r="F74" s="23"/>
      <c r="G74" s="23"/>
      <c r="H74" s="23"/>
      <c r="I74" s="23"/>
      <c r="J74" s="23"/>
      <c r="K74" s="23"/>
      <c r="L74" s="23"/>
      <c r="M74" s="23"/>
      <c r="N74" s="23">
        <v>63.9</v>
      </c>
      <c r="O74" s="23">
        <v>62.8</v>
      </c>
      <c r="P74" s="72">
        <v>62.8</v>
      </c>
      <c r="Q74" s="23"/>
      <c r="R74" s="73">
        <v>8.6166666666666742</v>
      </c>
      <c r="S74" s="21">
        <v>13.720806794055216</v>
      </c>
    </row>
    <row r="75" spans="1:19" ht="16.5" customHeight="1" x14ac:dyDescent="0.15">
      <c r="A75" s="17" t="s">
        <v>30</v>
      </c>
      <c r="B75" s="23" t="s">
        <v>15</v>
      </c>
      <c r="C75" s="23"/>
      <c r="D75" s="23"/>
      <c r="E75" s="23">
        <f t="shared" ref="C75:O76" si="2">+E71/E72</f>
        <v>2.4597349643221205</v>
      </c>
      <c r="F75" s="23">
        <f t="shared" si="2"/>
        <v>2.580568720379147</v>
      </c>
      <c r="G75" s="23">
        <f t="shared" si="2"/>
        <v>2.7497360084477296</v>
      </c>
      <c r="H75" s="23">
        <f t="shared" si="2"/>
        <v>2.4026696329254729</v>
      </c>
      <c r="I75" s="23">
        <f t="shared" si="2"/>
        <v>2.4597815292949354</v>
      </c>
      <c r="J75" s="23">
        <f t="shared" si="2"/>
        <v>2.4828629032258065</v>
      </c>
      <c r="K75" s="23">
        <f t="shared" si="2"/>
        <v>2.6620209059233448</v>
      </c>
      <c r="L75" s="23">
        <f t="shared" si="2"/>
        <v>2.5439783491204331</v>
      </c>
      <c r="M75" s="23">
        <f t="shared" si="2"/>
        <v>2.3508522727272729</v>
      </c>
      <c r="N75" s="23">
        <f t="shared" si="2"/>
        <v>2.6214442013129102</v>
      </c>
      <c r="O75" s="23">
        <f t="shared" si="2"/>
        <v>3.5036623395460151</v>
      </c>
      <c r="P75" s="72">
        <v>-5.8353652768071473E-2</v>
      </c>
      <c r="Q75" s="23"/>
      <c r="R75" s="73">
        <v>1.3939951551000807E-2</v>
      </c>
      <c r="S75" s="21">
        <v>-23.888738561758259</v>
      </c>
    </row>
    <row r="76" spans="1:19" ht="16.5" customHeight="1" x14ac:dyDescent="0.15">
      <c r="A76" s="17" t="s">
        <v>31</v>
      </c>
      <c r="B76" s="23" t="s">
        <v>8</v>
      </c>
      <c r="C76" s="23">
        <f t="shared" si="2"/>
        <v>2.5051440329218106</v>
      </c>
      <c r="D76" s="23">
        <f t="shared" si="2"/>
        <v>2.4391691394658754</v>
      </c>
      <c r="E76" s="23"/>
      <c r="F76" s="23"/>
      <c r="G76" s="23"/>
      <c r="H76" s="23"/>
      <c r="I76" s="23"/>
      <c r="J76" s="23"/>
      <c r="K76" s="23"/>
      <c r="L76" s="23"/>
      <c r="M76" s="23"/>
      <c r="N76" s="23"/>
      <c r="O76" s="23"/>
      <c r="P76" s="72">
        <v>0</v>
      </c>
      <c r="Q76" s="23"/>
      <c r="R76" s="73">
        <v>0</v>
      </c>
      <c r="S76" s="21" t="e">
        <v>#DIV/0!</v>
      </c>
    </row>
    <row r="77" spans="1:19" ht="16.5" customHeight="1" x14ac:dyDescent="0.15">
      <c r="A77" s="17"/>
      <c r="B77" s="23"/>
      <c r="C77" s="23"/>
      <c r="D77" s="23"/>
      <c r="E77" s="23">
        <v>11.6</v>
      </c>
      <c r="F77" s="23">
        <v>9.5</v>
      </c>
      <c r="G77" s="23">
        <v>11.4</v>
      </c>
      <c r="H77" s="23">
        <v>10.1</v>
      </c>
      <c r="I77" s="23">
        <v>11.5</v>
      </c>
      <c r="J77" s="23">
        <v>11.8</v>
      </c>
      <c r="K77" s="23">
        <v>10.7</v>
      </c>
      <c r="L77" s="23">
        <v>8.6999999999999993</v>
      </c>
      <c r="M77" s="23">
        <v>7.9</v>
      </c>
      <c r="N77" s="23">
        <v>11.3</v>
      </c>
      <c r="O77" s="23">
        <f>SUM(C77:N77)</f>
        <v>104.50000000000001</v>
      </c>
      <c r="P77" s="72">
        <v>117.60000000000001</v>
      </c>
      <c r="Q77" s="23"/>
      <c r="R77" s="73">
        <v>105.339</v>
      </c>
      <c r="S77" s="21">
        <v>89.573979591836732</v>
      </c>
    </row>
    <row r="78" spans="1:19" ht="16.5" customHeight="1" x14ac:dyDescent="0.15">
      <c r="A78" s="17" t="s">
        <v>32</v>
      </c>
      <c r="B78" s="23" t="s">
        <v>7</v>
      </c>
      <c r="C78" s="23">
        <v>11.4</v>
      </c>
      <c r="D78" s="23">
        <v>11.2</v>
      </c>
      <c r="E78" s="23">
        <v>34.299999999999997</v>
      </c>
      <c r="F78" s="23">
        <v>31.1</v>
      </c>
      <c r="G78" s="23">
        <v>34.4</v>
      </c>
      <c r="H78" s="23">
        <v>30.1</v>
      </c>
      <c r="I78" s="23">
        <v>38.9</v>
      </c>
      <c r="J78" s="23">
        <v>41.6</v>
      </c>
      <c r="K78" s="23">
        <v>40</v>
      </c>
      <c r="L78" s="23">
        <v>33.200000000000003</v>
      </c>
      <c r="M78" s="23">
        <v>26.3</v>
      </c>
      <c r="N78" s="23">
        <v>44.7</v>
      </c>
      <c r="O78" s="23">
        <f>SUM(C78:N78)</f>
        <v>377.2</v>
      </c>
      <c r="P78" s="72">
        <v>407.8</v>
      </c>
      <c r="Q78" s="23"/>
      <c r="R78" s="73">
        <v>359.47000000000008</v>
      </c>
      <c r="S78" s="21">
        <v>88.148602256007862</v>
      </c>
    </row>
    <row r="79" spans="1:19" ht="16.5" customHeight="1" x14ac:dyDescent="0.15">
      <c r="A79" s="17" t="s">
        <v>33</v>
      </c>
      <c r="B79" s="23" t="s">
        <v>6</v>
      </c>
      <c r="C79" s="23">
        <v>46.2</v>
      </c>
      <c r="D79" s="23">
        <v>38.1</v>
      </c>
      <c r="E79" s="23">
        <v>45.9</v>
      </c>
      <c r="F79" s="23">
        <v>40.700000000000003</v>
      </c>
      <c r="G79" s="23">
        <v>45.9</v>
      </c>
      <c r="H79" s="23">
        <v>40.299999999999997</v>
      </c>
      <c r="I79" s="23">
        <v>50.5</v>
      </c>
      <c r="J79" s="23">
        <v>53.5</v>
      </c>
      <c r="K79" s="23">
        <v>50.7</v>
      </c>
      <c r="L79" s="23">
        <v>41.9</v>
      </c>
      <c r="M79" s="23">
        <v>34.200000000000003</v>
      </c>
      <c r="N79" s="23">
        <v>56</v>
      </c>
      <c r="O79" s="23">
        <f>SUM(C79:N79)</f>
        <v>543.9</v>
      </c>
      <c r="P79" s="72">
        <v>519.49999999999989</v>
      </c>
      <c r="Q79" s="23"/>
      <c r="R79" s="73">
        <v>464.80899999999997</v>
      </c>
      <c r="S79" s="21">
        <v>89.472377285851792</v>
      </c>
    </row>
    <row r="80" spans="1:19" ht="16.5" customHeight="1" x14ac:dyDescent="0.15">
      <c r="A80" s="17" t="s">
        <v>34</v>
      </c>
      <c r="B80" s="23" t="s">
        <v>5</v>
      </c>
      <c r="C80" s="23">
        <v>51.2</v>
      </c>
      <c r="D80" s="23">
        <v>49.4</v>
      </c>
      <c r="E80" s="23">
        <v>43.6</v>
      </c>
      <c r="F80" s="23">
        <v>40.299999999999997</v>
      </c>
      <c r="G80" s="23">
        <v>43.6</v>
      </c>
      <c r="H80" s="23">
        <v>40.1</v>
      </c>
      <c r="I80" s="23">
        <v>48.5</v>
      </c>
      <c r="J80" s="23">
        <v>50.5</v>
      </c>
      <c r="K80" s="23">
        <v>56.3</v>
      </c>
      <c r="L80" s="23">
        <v>38.6</v>
      </c>
      <c r="M80" s="23">
        <v>35.700000000000003</v>
      </c>
      <c r="N80" s="23">
        <v>46.8</v>
      </c>
      <c r="O80" s="23">
        <f>SUM(C80:N80)</f>
        <v>544.6</v>
      </c>
      <c r="P80" s="72">
        <v>496.8</v>
      </c>
      <c r="Q80" s="23"/>
      <c r="R80" s="73">
        <v>481.31000000000006</v>
      </c>
      <c r="S80" s="21">
        <v>96.882045088566841</v>
      </c>
    </row>
    <row r="81" spans="1:23" ht="16.5" customHeight="1" x14ac:dyDescent="0.15">
      <c r="A81" s="17" t="s">
        <v>35</v>
      </c>
      <c r="B81" s="23" t="s">
        <v>4</v>
      </c>
      <c r="C81" s="23">
        <v>46.4</v>
      </c>
      <c r="D81" s="23">
        <v>46.7</v>
      </c>
      <c r="E81" s="23">
        <v>2.2999999999999998</v>
      </c>
      <c r="F81" s="23">
        <v>0.4</v>
      </c>
      <c r="G81" s="23">
        <v>2.2999999999999998</v>
      </c>
      <c r="H81" s="23">
        <v>0.1</v>
      </c>
      <c r="I81" s="23">
        <v>1.9</v>
      </c>
      <c r="J81" s="23">
        <v>2.9</v>
      </c>
      <c r="K81" s="23">
        <v>-5.5</v>
      </c>
      <c r="L81" s="23">
        <v>3.2</v>
      </c>
      <c r="M81" s="23">
        <v>-1.4</v>
      </c>
      <c r="N81" s="23">
        <v>9.1999999999999993</v>
      </c>
      <c r="O81" s="23">
        <f>+O79-O80</f>
        <v>-0.70000000000004547</v>
      </c>
      <c r="P81" s="72">
        <v>22.69999999999991</v>
      </c>
      <c r="Q81" s="23"/>
      <c r="R81" s="73">
        <v>-16.50100000000009</v>
      </c>
      <c r="S81" s="21">
        <v>-72.691629955947818</v>
      </c>
    </row>
    <row r="82" spans="1:23" ht="16.5" customHeight="1" x14ac:dyDescent="0.15">
      <c r="A82" s="17" t="s">
        <v>36</v>
      </c>
      <c r="B82" s="23" t="s">
        <v>3</v>
      </c>
      <c r="C82" s="23">
        <v>4.7</v>
      </c>
      <c r="D82" s="23">
        <v>4.7</v>
      </c>
      <c r="E82" s="23"/>
      <c r="F82" s="23"/>
      <c r="G82" s="23"/>
      <c r="H82" s="23"/>
      <c r="I82" s="23"/>
      <c r="J82" s="23"/>
      <c r="K82" s="23"/>
      <c r="L82" s="23"/>
      <c r="M82" s="23"/>
      <c r="N82" s="23"/>
      <c r="O82" s="23"/>
      <c r="P82" s="23"/>
      <c r="Q82" s="23"/>
      <c r="R82" s="21"/>
      <c r="S82" s="21"/>
    </row>
    <row r="83" spans="1:23" ht="16.5" customHeight="1" x14ac:dyDescent="0.15">
      <c r="A83" s="17"/>
      <c r="B83" s="23"/>
      <c r="C83" s="23"/>
      <c r="D83" s="23"/>
      <c r="E83" s="23">
        <f t="shared" ref="C83:O84" si="3">+E71/E70*100</f>
        <v>22.369518865300826</v>
      </c>
      <c r="F83" s="23">
        <f t="shared" si="3"/>
        <v>20.693586698337292</v>
      </c>
      <c r="G83" s="23">
        <f t="shared" si="3"/>
        <v>21.229414642100114</v>
      </c>
      <c r="H83" s="23">
        <f t="shared" si="3"/>
        <v>20.62446290461186</v>
      </c>
      <c r="I83" s="23">
        <f t="shared" si="3"/>
        <v>21.300197781408549</v>
      </c>
      <c r="J83" s="23">
        <f t="shared" si="3"/>
        <v>20.574722245426447</v>
      </c>
      <c r="K83" s="23">
        <f t="shared" si="3"/>
        <v>19.479857215706271</v>
      </c>
      <c r="L83" s="23">
        <f t="shared" si="3"/>
        <v>15.249837767683323</v>
      </c>
      <c r="M83" s="23">
        <f t="shared" si="3"/>
        <v>15.436992817834158</v>
      </c>
      <c r="N83" s="23">
        <f t="shared" si="3"/>
        <v>17.665708176657084</v>
      </c>
      <c r="O83" s="23">
        <f t="shared" si="3"/>
        <v>41.63463692928179</v>
      </c>
      <c r="P83" s="23"/>
      <c r="Q83" s="23"/>
      <c r="R83" s="21"/>
      <c r="S83" s="21"/>
    </row>
    <row r="84" spans="1:23" ht="16.5" customHeight="1" x14ac:dyDescent="0.15">
      <c r="A84" s="17" t="s">
        <v>37</v>
      </c>
      <c r="B84" s="23" t="s">
        <v>18</v>
      </c>
      <c r="C84" s="23">
        <f t="shared" si="3"/>
        <v>18.590624522827913</v>
      </c>
      <c r="D84" s="23">
        <f t="shared" si="3"/>
        <v>19.423440453686201</v>
      </c>
      <c r="E84" s="23">
        <f t="shared" ref="C84:O85" si="4">+E73-E74</f>
        <v>88.4</v>
      </c>
      <c r="F84" s="23">
        <f t="shared" si="4"/>
        <v>81.5</v>
      </c>
      <c r="G84" s="23">
        <f t="shared" si="4"/>
        <v>82.6</v>
      </c>
      <c r="H84" s="23">
        <f t="shared" si="4"/>
        <v>81</v>
      </c>
      <c r="I84" s="23">
        <f t="shared" si="4"/>
        <v>87.8</v>
      </c>
      <c r="J84" s="23">
        <f t="shared" si="4"/>
        <v>89.4</v>
      </c>
      <c r="K84" s="23">
        <f t="shared" si="4"/>
        <v>75.099999999999994</v>
      </c>
      <c r="L84" s="23">
        <f t="shared" si="4"/>
        <v>68.900000000000006</v>
      </c>
      <c r="M84" s="23">
        <f t="shared" si="4"/>
        <v>68</v>
      </c>
      <c r="N84" s="23">
        <f t="shared" si="4"/>
        <v>15.800000000000004</v>
      </c>
      <c r="O84" s="23">
        <f t="shared" si="4"/>
        <v>18.799999999999997</v>
      </c>
      <c r="P84" s="23"/>
      <c r="Q84" s="23"/>
      <c r="R84" s="21"/>
      <c r="S84" s="21"/>
      <c r="U84" s="24" t="s">
        <v>94</v>
      </c>
    </row>
    <row r="85" spans="1:23" ht="16.5" customHeight="1" x14ac:dyDescent="0.15">
      <c r="A85" s="17" t="s">
        <v>38</v>
      </c>
      <c r="B85" s="23" t="s">
        <v>19</v>
      </c>
      <c r="C85" s="23">
        <f t="shared" si="4"/>
        <v>87.6</v>
      </c>
      <c r="D85" s="23">
        <f t="shared" si="4"/>
        <v>88.6</v>
      </c>
      <c r="E85" s="21">
        <f t="shared" ref="C85:O86" si="5">+E80/E79*100</f>
        <v>94.989106753812649</v>
      </c>
      <c r="F85" s="21">
        <f t="shared" si="5"/>
        <v>99.017199017199005</v>
      </c>
      <c r="G85" s="21">
        <f t="shared" si="5"/>
        <v>94.989106753812649</v>
      </c>
      <c r="H85" s="21">
        <f t="shared" si="5"/>
        <v>99.503722084367254</v>
      </c>
      <c r="I85" s="21">
        <f t="shared" si="5"/>
        <v>96.039603960396036</v>
      </c>
      <c r="J85" s="21">
        <f t="shared" si="5"/>
        <v>94.392523364485982</v>
      </c>
      <c r="K85" s="21">
        <f t="shared" si="5"/>
        <v>111.04536489151873</v>
      </c>
      <c r="L85" s="21">
        <f t="shared" si="5"/>
        <v>92.124105011933182</v>
      </c>
      <c r="M85" s="21">
        <f t="shared" si="5"/>
        <v>104.3859649122807</v>
      </c>
      <c r="N85" s="21">
        <f t="shared" si="5"/>
        <v>83.571428571428569</v>
      </c>
      <c r="O85" s="21">
        <f t="shared" si="5"/>
        <v>100.12870012870015</v>
      </c>
      <c r="P85" s="21"/>
      <c r="Q85" s="21"/>
      <c r="R85" s="21"/>
      <c r="S85" s="21"/>
    </row>
    <row r="86" spans="1:23" ht="16.5" customHeight="1" x14ac:dyDescent="0.15">
      <c r="A86" s="17" t="s">
        <v>39</v>
      </c>
      <c r="B86" s="23" t="s">
        <v>2</v>
      </c>
      <c r="C86" s="21">
        <f t="shared" si="5"/>
        <v>90.624999999999986</v>
      </c>
      <c r="D86" s="21">
        <f t="shared" si="5"/>
        <v>94.534412955465598</v>
      </c>
      <c r="E86" s="21">
        <f t="shared" ref="C86:O87" si="6">E77/E79*100</f>
        <v>25.272331154684096</v>
      </c>
      <c r="F86" s="21">
        <f t="shared" si="6"/>
        <v>23.341523341523342</v>
      </c>
      <c r="G86" s="21">
        <f t="shared" si="6"/>
        <v>24.836601307189543</v>
      </c>
      <c r="H86" s="21">
        <f t="shared" si="6"/>
        <v>25.062034739454099</v>
      </c>
      <c r="I86" s="21">
        <f t="shared" si="6"/>
        <v>22.772277227722775</v>
      </c>
      <c r="J86" s="21">
        <f t="shared" si="6"/>
        <v>22.056074766355142</v>
      </c>
      <c r="K86" s="21">
        <f t="shared" si="6"/>
        <v>21.104536489151869</v>
      </c>
      <c r="L86" s="21">
        <f t="shared" si="6"/>
        <v>20.763723150357993</v>
      </c>
      <c r="M86" s="21">
        <f t="shared" si="6"/>
        <v>23.099415204678362</v>
      </c>
      <c r="N86" s="21">
        <f t="shared" si="6"/>
        <v>20.178571428571431</v>
      </c>
      <c r="O86" s="21">
        <f t="shared" si="6"/>
        <v>19.213090641662074</v>
      </c>
      <c r="P86" s="21"/>
      <c r="Q86" s="21"/>
      <c r="R86" s="21"/>
      <c r="S86" s="21"/>
    </row>
    <row r="87" spans="1:23" ht="16.5" customHeight="1" x14ac:dyDescent="0.15">
      <c r="A87" s="17" t="s">
        <v>40</v>
      </c>
      <c r="B87" s="23" t="s">
        <v>21</v>
      </c>
      <c r="C87" s="21">
        <f t="shared" si="6"/>
        <v>22.265625</v>
      </c>
      <c r="D87" s="21">
        <f t="shared" si="6"/>
        <v>22.672064777327936</v>
      </c>
      <c r="E87" s="21">
        <f t="shared" ref="C87:O88" si="7">+E77/E71*1000</f>
        <v>4.8072938251139661</v>
      </c>
      <c r="F87" s="21">
        <f t="shared" si="7"/>
        <v>4.3617998163452709</v>
      </c>
      <c r="G87" s="21">
        <f t="shared" si="7"/>
        <v>4.3778801843317972</v>
      </c>
      <c r="H87" s="21">
        <f t="shared" si="7"/>
        <v>4.6759259259259256</v>
      </c>
      <c r="I87" s="21">
        <f t="shared" si="7"/>
        <v>4.6427129592248688</v>
      </c>
      <c r="J87" s="21">
        <f t="shared" si="7"/>
        <v>4.790905399918798</v>
      </c>
      <c r="K87" s="21">
        <f t="shared" si="7"/>
        <v>4.668411867364747</v>
      </c>
      <c r="L87" s="21">
        <f t="shared" si="7"/>
        <v>4.6276595744680842</v>
      </c>
      <c r="M87" s="21">
        <f t="shared" si="7"/>
        <v>4.7734138972809674</v>
      </c>
      <c r="N87" s="21">
        <f t="shared" si="7"/>
        <v>4.7161936560934894</v>
      </c>
      <c r="O87" s="21">
        <f t="shared" si="7"/>
        <v>2.1630236794171225</v>
      </c>
      <c r="P87" s="21"/>
      <c r="Q87" s="21"/>
      <c r="R87" s="21"/>
      <c r="S87" s="21"/>
    </row>
    <row r="88" spans="1:23" ht="16.5" customHeight="1" x14ac:dyDescent="0.15">
      <c r="A88" s="17" t="s">
        <v>41</v>
      </c>
      <c r="B88" s="23" t="s">
        <v>1</v>
      </c>
      <c r="C88" s="21">
        <f t="shared" si="7"/>
        <v>4.6817248459958929</v>
      </c>
      <c r="D88" s="21">
        <f t="shared" si="7"/>
        <v>4.5417680454176796</v>
      </c>
      <c r="P88" s="21"/>
      <c r="T88" s="24" t="s">
        <v>94</v>
      </c>
    </row>
    <row r="89" spans="1:23" ht="16.5" customHeight="1" x14ac:dyDescent="0.15">
      <c r="E89" s="17">
        <f>+D90+1</f>
        <v>6</v>
      </c>
      <c r="F89" s="17">
        <f t="shared" ref="F89:K89" si="8">+E89+1</f>
        <v>7</v>
      </c>
      <c r="G89" s="17">
        <f t="shared" si="8"/>
        <v>8</v>
      </c>
      <c r="H89" s="17">
        <f t="shared" si="8"/>
        <v>9</v>
      </c>
      <c r="I89" s="17">
        <f t="shared" si="8"/>
        <v>10</v>
      </c>
      <c r="J89" s="17">
        <f t="shared" si="8"/>
        <v>11</v>
      </c>
      <c r="K89" s="17">
        <f t="shared" si="8"/>
        <v>12</v>
      </c>
      <c r="L89" s="17">
        <v>1</v>
      </c>
      <c r="M89" s="17">
        <v>2</v>
      </c>
      <c r="N89" s="17">
        <v>3</v>
      </c>
      <c r="O89" s="17" t="s">
        <v>14</v>
      </c>
      <c r="P89" s="74" t="s">
        <v>117</v>
      </c>
      <c r="Q89" s="58"/>
    </row>
    <row r="90" spans="1:23" ht="16.5" customHeight="1" x14ac:dyDescent="0.15">
      <c r="A90" s="17"/>
      <c r="B90" s="17" t="s">
        <v>11</v>
      </c>
      <c r="C90" s="17">
        <f>+N69+1</f>
        <v>4</v>
      </c>
      <c r="D90" s="17">
        <f>+C90+1</f>
        <v>5</v>
      </c>
      <c r="E90" s="22">
        <v>9376</v>
      </c>
      <c r="F90" s="22">
        <v>7097</v>
      </c>
      <c r="G90" s="22">
        <v>11170</v>
      </c>
      <c r="H90" s="22">
        <v>9578</v>
      </c>
      <c r="I90" s="22">
        <v>10756</v>
      </c>
      <c r="J90" s="22">
        <v>11477</v>
      </c>
      <c r="K90" s="22">
        <v>12299</v>
      </c>
      <c r="L90" s="22">
        <v>13673</v>
      </c>
      <c r="M90" s="22">
        <v>13167</v>
      </c>
      <c r="N90" s="22">
        <v>15314</v>
      </c>
      <c r="O90" s="73">
        <f>SUM(C90:N90)</f>
        <v>113916</v>
      </c>
      <c r="P90" s="73">
        <v>127065</v>
      </c>
      <c r="Q90" s="75"/>
      <c r="S90" s="24" t="s">
        <v>96</v>
      </c>
    </row>
    <row r="91" spans="1:23" ht="16.5" customHeight="1" x14ac:dyDescent="0.15">
      <c r="A91" s="17" t="s">
        <v>26</v>
      </c>
      <c r="B91" s="20" t="s">
        <v>17</v>
      </c>
      <c r="C91" s="22">
        <v>10496</v>
      </c>
      <c r="D91" s="22">
        <v>9759</v>
      </c>
      <c r="E91" s="21">
        <v>1885</v>
      </c>
      <c r="F91" s="21">
        <v>1606</v>
      </c>
      <c r="G91" s="21">
        <v>2693</v>
      </c>
      <c r="H91" s="21">
        <v>1864</v>
      </c>
      <c r="I91" s="21">
        <v>2240</v>
      </c>
      <c r="J91" s="21">
        <v>2297</v>
      </c>
      <c r="K91" s="21">
        <v>2190</v>
      </c>
      <c r="L91" s="21">
        <v>1731</v>
      </c>
      <c r="M91" s="21">
        <v>1610</v>
      </c>
      <c r="N91" s="21">
        <v>2276</v>
      </c>
      <c r="O91" s="21">
        <f>SUM(C91:N91)</f>
        <v>40647</v>
      </c>
      <c r="P91" s="73">
        <v>22873</v>
      </c>
      <c r="Q91" s="61"/>
      <c r="S91" s="24" t="s">
        <v>101</v>
      </c>
    </row>
    <row r="92" spans="1:23" ht="16.5" customHeight="1" x14ac:dyDescent="0.15">
      <c r="A92" s="18" t="s">
        <v>27</v>
      </c>
      <c r="B92" s="21" t="s">
        <v>10</v>
      </c>
      <c r="C92" s="21">
        <v>2185</v>
      </c>
      <c r="D92" s="21">
        <v>1902</v>
      </c>
      <c r="E92" s="21">
        <v>785</v>
      </c>
      <c r="F92" s="21">
        <v>652</v>
      </c>
      <c r="G92" s="21">
        <v>939</v>
      </c>
      <c r="H92" s="21">
        <v>804</v>
      </c>
      <c r="I92" s="21">
        <v>944</v>
      </c>
      <c r="J92" s="21">
        <v>972</v>
      </c>
      <c r="K92" s="21">
        <v>866</v>
      </c>
      <c r="L92" s="21">
        <v>692</v>
      </c>
      <c r="M92" s="21">
        <v>697</v>
      </c>
      <c r="N92" s="21">
        <v>916</v>
      </c>
      <c r="O92" s="23">
        <f>SUM(C92:N92)</f>
        <v>12354</v>
      </c>
      <c r="P92" s="73">
        <v>9230</v>
      </c>
      <c r="Q92" s="62"/>
      <c r="S92" s="24" t="s">
        <v>93</v>
      </c>
      <c r="T92" s="24" t="s">
        <v>97</v>
      </c>
      <c r="U92" s="24" t="s">
        <v>98</v>
      </c>
      <c r="V92" s="24" t="s">
        <v>99</v>
      </c>
      <c r="W92" s="24" t="s">
        <v>100</v>
      </c>
    </row>
    <row r="93" spans="1:23" ht="16.5" customHeight="1" x14ac:dyDescent="0.15">
      <c r="A93" s="18" t="s">
        <v>28</v>
      </c>
      <c r="B93" s="20" t="s">
        <v>20</v>
      </c>
      <c r="C93" s="21">
        <v>844</v>
      </c>
      <c r="D93" s="21">
        <v>771</v>
      </c>
      <c r="E93" s="21">
        <v>70.7</v>
      </c>
      <c r="F93" s="21">
        <v>62.9</v>
      </c>
      <c r="G93" s="21">
        <v>82</v>
      </c>
      <c r="H93" s="21">
        <v>72.400000000000006</v>
      </c>
      <c r="I93" s="21">
        <v>82.3</v>
      </c>
      <c r="J93" s="21">
        <v>87.6</v>
      </c>
      <c r="K93" s="21">
        <v>75.5</v>
      </c>
      <c r="L93" s="21">
        <v>64.5</v>
      </c>
      <c r="M93" s="21">
        <v>67.3</v>
      </c>
      <c r="N93" s="21">
        <v>72.400000000000006</v>
      </c>
      <c r="O93" s="23">
        <f>SUM(C93:N93)/12</f>
        <v>196.05000000000004</v>
      </c>
      <c r="P93" s="73">
        <v>10.499999999999993</v>
      </c>
      <c r="Q93" s="62"/>
      <c r="S93" s="24">
        <f>+D92/D72*100</f>
        <v>77.128953771289531</v>
      </c>
      <c r="T93" s="24">
        <f>+E91/E71*100</f>
        <v>78.118524658101947</v>
      </c>
      <c r="U93" s="24">
        <f>+F91/F71*100</f>
        <v>73.73737373737373</v>
      </c>
      <c r="V93" s="24">
        <f>+G91/G71*100</f>
        <v>103.4178187403994</v>
      </c>
      <c r="W93" s="24">
        <f>+H91/H71*100</f>
        <v>86.296296296296291</v>
      </c>
    </row>
    <row r="94" spans="1:23" ht="16.5" customHeight="1" x14ac:dyDescent="0.15">
      <c r="A94" s="17" t="s">
        <v>29</v>
      </c>
      <c r="B94" s="23" t="s">
        <v>9</v>
      </c>
      <c r="C94" s="21">
        <v>76</v>
      </c>
      <c r="D94" s="21">
        <v>67.2</v>
      </c>
      <c r="E94" s="21">
        <v>51.9</v>
      </c>
      <c r="F94" s="21">
        <v>47.4</v>
      </c>
      <c r="G94" s="21">
        <v>71.8</v>
      </c>
      <c r="H94" s="21">
        <v>51.3</v>
      </c>
      <c r="I94" s="21">
        <v>59.7</v>
      </c>
      <c r="J94" s="21">
        <v>63.3</v>
      </c>
      <c r="K94" s="21">
        <v>58.4</v>
      </c>
      <c r="L94" s="21">
        <v>49.3</v>
      </c>
      <c r="M94" s="21">
        <v>47.5</v>
      </c>
      <c r="N94" s="21">
        <v>60.7</v>
      </c>
      <c r="O94" s="23">
        <f>SUM(C94:N94)/12</f>
        <v>58.708333333333336</v>
      </c>
      <c r="P94" s="73">
        <v>8.6166666666666742</v>
      </c>
      <c r="Q94" s="62"/>
    </row>
    <row r="95" spans="1:23" ht="16.5" customHeight="1" x14ac:dyDescent="0.15">
      <c r="A95" s="17" t="s">
        <v>30</v>
      </c>
      <c r="B95" s="23" t="s">
        <v>15</v>
      </c>
      <c r="C95" s="21">
        <v>60.2</v>
      </c>
      <c r="D95" s="21">
        <v>50.7</v>
      </c>
      <c r="E95" s="23">
        <f t="shared" ref="C95:O96" si="9">+E91/E92</f>
        <v>2.4012738853503186</v>
      </c>
      <c r="F95" s="23">
        <f t="shared" si="9"/>
        <v>2.46319018404908</v>
      </c>
      <c r="G95" s="23">
        <f t="shared" si="9"/>
        <v>2.8679446219382321</v>
      </c>
      <c r="H95" s="23">
        <f t="shared" si="9"/>
        <v>2.3184079601990049</v>
      </c>
      <c r="I95" s="23">
        <f t="shared" si="9"/>
        <v>2.3728813559322033</v>
      </c>
      <c r="J95" s="23">
        <f t="shared" si="9"/>
        <v>2.3631687242798356</v>
      </c>
      <c r="K95" s="23">
        <f t="shared" si="9"/>
        <v>2.5288683602771362</v>
      </c>
      <c r="L95" s="23">
        <f t="shared" si="9"/>
        <v>2.5014450867052025</v>
      </c>
      <c r="M95" s="23">
        <f t="shared" si="9"/>
        <v>2.3098995695839313</v>
      </c>
      <c r="N95" s="23">
        <f t="shared" si="9"/>
        <v>2.4847161572052401</v>
      </c>
      <c r="O95" s="23">
        <f t="shared" si="9"/>
        <v>3.2901894123360855</v>
      </c>
      <c r="P95" s="73">
        <v>1.3939951551000807E-2</v>
      </c>
      <c r="Q95" s="62"/>
      <c r="S95" s="24" t="s">
        <v>102</v>
      </c>
    </row>
    <row r="96" spans="1:23" ht="16.5" customHeight="1" x14ac:dyDescent="0.15">
      <c r="A96" s="17" t="s">
        <v>31</v>
      </c>
      <c r="B96" s="23" t="s">
        <v>8</v>
      </c>
      <c r="C96" s="23">
        <f t="shared" si="9"/>
        <v>2.5888625592417061</v>
      </c>
      <c r="D96" s="23">
        <f t="shared" si="9"/>
        <v>2.4669260700389106</v>
      </c>
      <c r="E96" s="23"/>
      <c r="F96" s="23"/>
      <c r="G96" s="23"/>
      <c r="H96" s="23"/>
      <c r="I96" s="23"/>
      <c r="J96" s="23"/>
      <c r="K96" s="23"/>
      <c r="L96" s="23"/>
      <c r="M96" s="23"/>
      <c r="N96" s="23"/>
      <c r="O96" s="23"/>
      <c r="P96" s="73">
        <v>0</v>
      </c>
      <c r="Q96" s="62"/>
      <c r="S96" s="24" t="s">
        <v>103</v>
      </c>
    </row>
    <row r="97" spans="1:17" ht="16.5" customHeight="1" x14ac:dyDescent="0.15">
      <c r="A97" s="17"/>
      <c r="B97" s="23"/>
      <c r="C97" s="23"/>
      <c r="D97" s="23"/>
      <c r="E97" s="21">
        <v>9.1</v>
      </c>
      <c r="F97" s="21">
        <v>7.7169999999999996</v>
      </c>
      <c r="G97" s="21">
        <v>10.66</v>
      </c>
      <c r="H97" s="21">
        <v>7.41</v>
      </c>
      <c r="I97" s="21">
        <v>10.629</v>
      </c>
      <c r="J97" s="21">
        <v>10.78</v>
      </c>
      <c r="K97" s="21">
        <v>10.84</v>
      </c>
      <c r="L97" s="21">
        <v>7.74</v>
      </c>
      <c r="M97" s="21">
        <v>7.52</v>
      </c>
      <c r="N97" s="21">
        <v>11.47</v>
      </c>
      <c r="O97" s="21">
        <f>SUM(C97:N97)</f>
        <v>93.865999999999985</v>
      </c>
      <c r="P97" s="73">
        <v>105.339</v>
      </c>
      <c r="Q97" s="61"/>
    </row>
    <row r="98" spans="1:17" ht="16.5" customHeight="1" x14ac:dyDescent="0.15">
      <c r="A98" s="17" t="s">
        <v>32</v>
      </c>
      <c r="B98" s="23" t="s">
        <v>7</v>
      </c>
      <c r="C98" s="21">
        <v>10.130000000000001</v>
      </c>
      <c r="D98" s="21">
        <v>9.06</v>
      </c>
      <c r="E98" s="21">
        <v>29.18</v>
      </c>
      <c r="F98" s="21">
        <v>21.65</v>
      </c>
      <c r="G98" s="21">
        <v>35.659999999999997</v>
      </c>
      <c r="H98" s="21">
        <v>28.19</v>
      </c>
      <c r="I98" s="21">
        <v>33.36</v>
      </c>
      <c r="J98" s="21">
        <v>35.03</v>
      </c>
      <c r="K98" s="21">
        <v>33.9</v>
      </c>
      <c r="L98" s="21">
        <v>33.29</v>
      </c>
      <c r="M98" s="21">
        <v>29.56</v>
      </c>
      <c r="N98" s="21">
        <v>38.42</v>
      </c>
      <c r="O98" s="21">
        <f>SUM(C98:N98)</f>
        <v>337.43000000000006</v>
      </c>
      <c r="P98" s="73">
        <v>359.47000000000008</v>
      </c>
      <c r="Q98" s="61"/>
    </row>
    <row r="99" spans="1:17" ht="16.5" customHeight="1" x14ac:dyDescent="0.15">
      <c r="A99" s="17" t="s">
        <v>33</v>
      </c>
      <c r="B99" s="23" t="s">
        <v>6</v>
      </c>
      <c r="C99" s="21">
        <v>33.15</v>
      </c>
      <c r="D99" s="21">
        <v>29.73</v>
      </c>
      <c r="E99" s="21">
        <f t="shared" ref="D99:N100" si="10">+E97+E98</f>
        <v>38.28</v>
      </c>
      <c r="F99" s="21">
        <f t="shared" si="10"/>
        <v>29.366999999999997</v>
      </c>
      <c r="G99" s="21">
        <f t="shared" si="10"/>
        <v>46.319999999999993</v>
      </c>
      <c r="H99" s="21">
        <f t="shared" si="10"/>
        <v>35.6</v>
      </c>
      <c r="I99" s="21">
        <f t="shared" si="10"/>
        <v>43.988999999999997</v>
      </c>
      <c r="J99" s="21">
        <f t="shared" si="10"/>
        <v>45.81</v>
      </c>
      <c r="K99" s="21">
        <f t="shared" si="10"/>
        <v>44.739999999999995</v>
      </c>
      <c r="L99" s="21">
        <f t="shared" si="10"/>
        <v>41.03</v>
      </c>
      <c r="M99" s="21">
        <f t="shared" si="10"/>
        <v>37.08</v>
      </c>
      <c r="N99" s="21">
        <f t="shared" si="10"/>
        <v>49.89</v>
      </c>
      <c r="O99" s="21">
        <f>SUM(C99:N99)</f>
        <v>474.98599999999993</v>
      </c>
      <c r="P99" s="73">
        <v>464.80899999999997</v>
      </c>
      <c r="Q99" s="61"/>
    </row>
    <row r="100" spans="1:17" ht="16.5" customHeight="1" x14ac:dyDescent="0.15">
      <c r="A100" s="17" t="s">
        <v>34</v>
      </c>
      <c r="B100" s="23" t="s">
        <v>5</v>
      </c>
      <c r="C100" s="21">
        <f>+C98+C99</f>
        <v>43.28</v>
      </c>
      <c r="D100" s="21">
        <f t="shared" si="10"/>
        <v>38.79</v>
      </c>
      <c r="E100" s="21">
        <v>44.84</v>
      </c>
      <c r="F100" s="21">
        <v>35.378999999999998</v>
      </c>
      <c r="G100" s="21">
        <v>43.17</v>
      </c>
      <c r="H100" s="21">
        <v>41.57</v>
      </c>
      <c r="I100" s="21">
        <v>43.42</v>
      </c>
      <c r="J100" s="21">
        <v>43.8</v>
      </c>
      <c r="K100" s="21">
        <v>55.74</v>
      </c>
      <c r="L100" s="21">
        <v>41.68</v>
      </c>
      <c r="M100" s="21">
        <v>38.700000000000003</v>
      </c>
      <c r="N100" s="21">
        <v>45.14</v>
      </c>
      <c r="O100" s="21">
        <f>SUM(C100:N100)</f>
        <v>515.50900000000001</v>
      </c>
      <c r="P100" s="73">
        <v>481.31000000000006</v>
      </c>
      <c r="Q100" s="61"/>
    </row>
    <row r="101" spans="1:17" ht="16.5" customHeight="1" x14ac:dyDescent="0.15">
      <c r="A101" s="17" t="s">
        <v>35</v>
      </c>
      <c r="B101" s="23" t="s">
        <v>4</v>
      </c>
      <c r="C101" s="21">
        <v>43.4</v>
      </c>
      <c r="D101" s="21">
        <v>39.85</v>
      </c>
      <c r="E101" s="21">
        <f t="shared" ref="D101:N102" si="11">+E99-E100</f>
        <v>-6.5600000000000023</v>
      </c>
      <c r="F101" s="21">
        <f t="shared" si="11"/>
        <v>-6.0120000000000005</v>
      </c>
      <c r="G101" s="21">
        <f t="shared" si="11"/>
        <v>3.1499999999999915</v>
      </c>
      <c r="H101" s="21">
        <f t="shared" si="11"/>
        <v>-5.9699999999999989</v>
      </c>
      <c r="I101" s="21">
        <f t="shared" si="11"/>
        <v>0.56899999999999551</v>
      </c>
      <c r="J101" s="21">
        <f t="shared" si="11"/>
        <v>2.0100000000000051</v>
      </c>
      <c r="K101" s="21">
        <f t="shared" si="11"/>
        <v>-11.000000000000007</v>
      </c>
      <c r="L101" s="21">
        <f t="shared" si="11"/>
        <v>-0.64999999999999858</v>
      </c>
      <c r="M101" s="21">
        <f t="shared" si="11"/>
        <v>-1.6200000000000045</v>
      </c>
      <c r="N101" s="21">
        <f t="shared" si="11"/>
        <v>4.75</v>
      </c>
      <c r="O101" s="21">
        <f>+O99-O100</f>
        <v>-40.523000000000081</v>
      </c>
      <c r="P101" s="73">
        <v>-16.50100000000009</v>
      </c>
      <c r="Q101" s="61"/>
    </row>
    <row r="102" spans="1:17" ht="16.5" customHeight="1" x14ac:dyDescent="0.15">
      <c r="A102" s="17" t="s">
        <v>36</v>
      </c>
      <c r="B102" s="23" t="s">
        <v>3</v>
      </c>
      <c r="C102" s="21">
        <f>+C100-C101</f>
        <v>-0.11999999999999744</v>
      </c>
      <c r="D102" s="21">
        <f t="shared" si="11"/>
        <v>-1.0600000000000023</v>
      </c>
      <c r="E102" s="23"/>
      <c r="F102" s="23"/>
      <c r="G102" s="23"/>
      <c r="H102" s="23"/>
      <c r="I102" s="23"/>
      <c r="J102" s="23"/>
      <c r="K102" s="23"/>
      <c r="L102" s="23"/>
      <c r="M102" s="23"/>
      <c r="N102" s="23"/>
      <c r="O102" s="23"/>
      <c r="P102" s="62"/>
      <c r="Q102" s="62"/>
    </row>
    <row r="103" spans="1:17" ht="16.5" customHeight="1" x14ac:dyDescent="0.15">
      <c r="A103" s="17"/>
      <c r="B103" s="23"/>
      <c r="C103" s="23"/>
      <c r="D103" s="23"/>
      <c r="E103" s="23">
        <f t="shared" ref="D103:N104" si="12">+E91/E90*100</f>
        <v>20.10452218430034</v>
      </c>
      <c r="F103" s="23">
        <f t="shared" si="12"/>
        <v>22.629279977455262</v>
      </c>
      <c r="G103" s="23">
        <f t="shared" si="12"/>
        <v>24.109221128021485</v>
      </c>
      <c r="H103" s="23">
        <f t="shared" si="12"/>
        <v>19.461265399874712</v>
      </c>
      <c r="I103" s="23">
        <f t="shared" si="12"/>
        <v>20.825585719598365</v>
      </c>
      <c r="J103" s="23">
        <f t="shared" si="12"/>
        <v>20.013940925328917</v>
      </c>
      <c r="K103" s="23">
        <f t="shared" si="12"/>
        <v>17.806325717538009</v>
      </c>
      <c r="L103" s="23">
        <f t="shared" si="12"/>
        <v>12.659986835368976</v>
      </c>
      <c r="M103" s="23">
        <f t="shared" si="12"/>
        <v>12.227538543328018</v>
      </c>
      <c r="N103" s="23">
        <f t="shared" si="12"/>
        <v>14.862217578686169</v>
      </c>
      <c r="O103" s="23">
        <f>+O91/O90*100</f>
        <v>35.681554829874642</v>
      </c>
      <c r="P103" s="62"/>
      <c r="Q103" s="62"/>
    </row>
    <row r="104" spans="1:17" ht="16.5" customHeight="1" x14ac:dyDescent="0.15">
      <c r="A104" s="17" t="s">
        <v>37</v>
      </c>
      <c r="B104" s="23" t="s">
        <v>18</v>
      </c>
      <c r="C104" s="23">
        <f>+C92/C91*100</f>
        <v>20.817454268292682</v>
      </c>
      <c r="D104" s="23">
        <f t="shared" si="12"/>
        <v>19.489701813710422</v>
      </c>
      <c r="E104" s="23">
        <f t="shared" ref="C104:M105" si="13">+E93-E94</f>
        <v>18.800000000000004</v>
      </c>
      <c r="F104" s="23">
        <f t="shared" si="13"/>
        <v>15.5</v>
      </c>
      <c r="G104" s="23">
        <f t="shared" si="13"/>
        <v>10.200000000000003</v>
      </c>
      <c r="H104" s="23">
        <f t="shared" si="13"/>
        <v>21.100000000000009</v>
      </c>
      <c r="I104" s="23">
        <f t="shared" si="13"/>
        <v>22.599999999999994</v>
      </c>
      <c r="J104" s="23">
        <f t="shared" si="13"/>
        <v>24.299999999999997</v>
      </c>
      <c r="K104" s="23">
        <f t="shared" si="13"/>
        <v>17.100000000000001</v>
      </c>
      <c r="L104" s="23">
        <f t="shared" si="13"/>
        <v>15.200000000000003</v>
      </c>
      <c r="M104" s="23">
        <f t="shared" si="13"/>
        <v>19.799999999999997</v>
      </c>
      <c r="N104" s="23">
        <f>+N93-N94</f>
        <v>11.700000000000003</v>
      </c>
      <c r="O104" s="23">
        <f>+O93-O94</f>
        <v>137.3416666666667</v>
      </c>
      <c r="P104" s="62"/>
      <c r="Q104" s="62"/>
    </row>
    <row r="105" spans="1:17" ht="16.5" customHeight="1" x14ac:dyDescent="0.15">
      <c r="A105" s="17" t="s">
        <v>38</v>
      </c>
      <c r="B105" s="23" t="s">
        <v>19</v>
      </c>
      <c r="C105" s="23">
        <f t="shared" si="13"/>
        <v>15.799999999999997</v>
      </c>
      <c r="D105" s="23">
        <f t="shared" si="13"/>
        <v>16.5</v>
      </c>
      <c r="E105" s="21">
        <f t="shared" ref="C105:O106" si="14">+E100/E99*100</f>
        <v>117.13688610240337</v>
      </c>
      <c r="F105" s="21">
        <f t="shared" si="14"/>
        <v>120.4719583205639</v>
      </c>
      <c r="G105" s="21">
        <f t="shared" si="14"/>
        <v>93.199481865284994</v>
      </c>
      <c r="H105" s="21">
        <f t="shared" si="14"/>
        <v>116.76966292134831</v>
      </c>
      <c r="I105" s="21">
        <f t="shared" si="14"/>
        <v>98.706494805519569</v>
      </c>
      <c r="J105" s="21">
        <f t="shared" si="14"/>
        <v>95.612311722331356</v>
      </c>
      <c r="K105" s="21">
        <f t="shared" si="14"/>
        <v>124.58649977648639</v>
      </c>
      <c r="L105" s="21">
        <f t="shared" si="14"/>
        <v>101.58420667804045</v>
      </c>
      <c r="M105" s="21">
        <f t="shared" si="14"/>
        <v>104.36893203883497</v>
      </c>
      <c r="N105" s="21">
        <f t="shared" si="14"/>
        <v>90.479053918620963</v>
      </c>
      <c r="O105" s="21">
        <f t="shared" si="14"/>
        <v>108.53140934680181</v>
      </c>
      <c r="P105" s="61"/>
      <c r="Q105" s="61"/>
    </row>
    <row r="106" spans="1:17" ht="16.5" customHeight="1" x14ac:dyDescent="0.15">
      <c r="A106" s="17" t="s">
        <v>39</v>
      </c>
      <c r="B106" s="23" t="s">
        <v>2</v>
      </c>
      <c r="C106" s="21">
        <f t="shared" si="14"/>
        <v>100.27726432532347</v>
      </c>
      <c r="D106" s="21">
        <f t="shared" si="14"/>
        <v>102.73266305748905</v>
      </c>
      <c r="E106" s="21">
        <f t="shared" ref="D106:O107" si="15">E97/E99*100</f>
        <v>23.772204806687565</v>
      </c>
      <c r="F106" s="21">
        <f t="shared" si="15"/>
        <v>26.277794803691219</v>
      </c>
      <c r="G106" s="21">
        <f t="shared" si="15"/>
        <v>23.01381692573403</v>
      </c>
      <c r="H106" s="21">
        <f t="shared" si="15"/>
        <v>20.814606741573034</v>
      </c>
      <c r="I106" s="21">
        <f t="shared" si="15"/>
        <v>24.162858896542318</v>
      </c>
      <c r="J106" s="21">
        <f t="shared" si="15"/>
        <v>23.531979917048677</v>
      </c>
      <c r="K106" s="21">
        <f t="shared" si="15"/>
        <v>24.228877961555657</v>
      </c>
      <c r="L106" s="21">
        <f t="shared" si="15"/>
        <v>18.864245673897148</v>
      </c>
      <c r="M106" s="21">
        <f t="shared" si="15"/>
        <v>20.280474649406688</v>
      </c>
      <c r="N106" s="21">
        <f t="shared" si="15"/>
        <v>22.990579274403689</v>
      </c>
      <c r="O106" s="21">
        <f t="shared" si="15"/>
        <v>19.761845612291733</v>
      </c>
      <c r="P106" s="61"/>
      <c r="Q106" s="61"/>
    </row>
    <row r="107" spans="1:17" ht="16.5" customHeight="1" x14ac:dyDescent="0.15">
      <c r="A107" s="17" t="s">
        <v>40</v>
      </c>
      <c r="B107" s="23" t="s">
        <v>21</v>
      </c>
      <c r="C107" s="21">
        <f>C98/C100*100</f>
        <v>23.405730129390019</v>
      </c>
      <c r="D107" s="21">
        <f t="shared" si="15"/>
        <v>23.356535189481828</v>
      </c>
      <c r="E107" s="10">
        <f t="shared" ref="C107:M108" si="16">+E97/E91*1000</f>
        <v>4.8275862068965507</v>
      </c>
      <c r="F107" s="10">
        <f t="shared" si="16"/>
        <v>4.8051058530510584</v>
      </c>
      <c r="G107" s="10">
        <f t="shared" si="16"/>
        <v>3.9584106943928705</v>
      </c>
      <c r="H107" s="10">
        <f t="shared" si="16"/>
        <v>3.9753218884120169</v>
      </c>
      <c r="I107" s="10">
        <f t="shared" si="16"/>
        <v>4.7450892857142852</v>
      </c>
      <c r="J107" s="10">
        <f t="shared" si="16"/>
        <v>4.6930779277318244</v>
      </c>
      <c r="K107" s="10">
        <f t="shared" si="16"/>
        <v>4.9497716894977168</v>
      </c>
      <c r="L107" s="10">
        <f t="shared" si="16"/>
        <v>4.4714038128249571</v>
      </c>
      <c r="M107" s="10">
        <f t="shared" si="16"/>
        <v>4.670807453416149</v>
      </c>
      <c r="N107" s="10">
        <f>+N97/N91*1000</f>
        <v>5.0395430579964859</v>
      </c>
      <c r="O107" s="10">
        <f>+O97/O91*1000</f>
        <v>2.3092971190985798</v>
      </c>
      <c r="P107" s="61"/>
      <c r="Q107" s="61"/>
    </row>
    <row r="108" spans="1:17" ht="16.5" customHeight="1" x14ac:dyDescent="0.15">
      <c r="A108" s="17" t="s">
        <v>41</v>
      </c>
      <c r="B108" s="23" t="s">
        <v>22</v>
      </c>
      <c r="C108" s="10">
        <f t="shared" si="16"/>
        <v>4.636155606407323</v>
      </c>
      <c r="D108" s="10">
        <f t="shared" si="16"/>
        <v>4.7634069400630921</v>
      </c>
    </row>
    <row r="109" spans="1:17" ht="16.5" customHeight="1" x14ac:dyDescent="0.15">
      <c r="E109" s="17">
        <f>+D110+1</f>
        <v>6</v>
      </c>
      <c r="F109" s="17">
        <f t="shared" ref="F109:K109" si="17">+E109+1</f>
        <v>7</v>
      </c>
      <c r="G109" s="17">
        <f t="shared" si="17"/>
        <v>8</v>
      </c>
      <c r="H109" s="17">
        <f t="shared" si="17"/>
        <v>9</v>
      </c>
      <c r="I109" s="17">
        <f t="shared" si="17"/>
        <v>10</v>
      </c>
      <c r="J109" s="17">
        <f t="shared" si="17"/>
        <v>11</v>
      </c>
      <c r="K109" s="17">
        <f t="shared" si="17"/>
        <v>12</v>
      </c>
      <c r="L109" s="17">
        <v>1</v>
      </c>
      <c r="M109" s="17">
        <v>2</v>
      </c>
      <c r="N109" s="17">
        <v>3</v>
      </c>
      <c r="O109" s="17" t="s">
        <v>14</v>
      </c>
      <c r="P109" s="58"/>
      <c r="Q109" s="58"/>
    </row>
    <row r="110" spans="1:17" ht="16.5" customHeight="1" x14ac:dyDescent="0.15">
      <c r="A110" s="17"/>
      <c r="B110" s="17" t="s">
        <v>25</v>
      </c>
      <c r="C110" s="17">
        <f>+N89+1</f>
        <v>4</v>
      </c>
      <c r="D110" s="17">
        <f>+C110+1</f>
        <v>5</v>
      </c>
      <c r="E110" s="22">
        <f t="shared" ref="D110:N111" si="18">+E90-E70</f>
        <v>-1411</v>
      </c>
      <c r="F110" s="22">
        <f t="shared" si="18"/>
        <v>-3428</v>
      </c>
      <c r="G110" s="22">
        <f t="shared" si="18"/>
        <v>-1096</v>
      </c>
      <c r="H110" s="22">
        <f t="shared" si="18"/>
        <v>-895</v>
      </c>
      <c r="I110" s="22">
        <f t="shared" si="18"/>
        <v>-873</v>
      </c>
      <c r="J110" s="22">
        <f t="shared" si="18"/>
        <v>-494</v>
      </c>
      <c r="K110" s="22">
        <f t="shared" si="18"/>
        <v>533</v>
      </c>
      <c r="L110" s="22">
        <f t="shared" si="18"/>
        <v>1345</v>
      </c>
      <c r="M110" s="22">
        <f t="shared" si="18"/>
        <v>2446</v>
      </c>
      <c r="N110" s="22">
        <f t="shared" si="18"/>
        <v>1751</v>
      </c>
      <c r="O110" s="23">
        <f>SUM(C110:N110)</f>
        <v>-2113</v>
      </c>
      <c r="P110" s="62"/>
      <c r="Q110" s="62"/>
    </row>
    <row r="111" spans="1:17" ht="16.5" customHeight="1" x14ac:dyDescent="0.15">
      <c r="A111" s="17" t="s">
        <v>26</v>
      </c>
      <c r="B111" s="20" t="s">
        <v>17</v>
      </c>
      <c r="C111" s="22">
        <f>+C91-C71</f>
        <v>-2602</v>
      </c>
      <c r="D111" s="22">
        <f t="shared" si="18"/>
        <v>-2937</v>
      </c>
      <c r="E111" s="22">
        <f t="shared" ref="C111:N112" si="19">+E91-E71</f>
        <v>-528</v>
      </c>
      <c r="F111" s="22">
        <f t="shared" si="19"/>
        <v>-572</v>
      </c>
      <c r="G111" s="22">
        <f t="shared" si="19"/>
        <v>89</v>
      </c>
      <c r="H111" s="22">
        <f t="shared" si="19"/>
        <v>-296</v>
      </c>
      <c r="I111" s="22">
        <f t="shared" si="19"/>
        <v>-237</v>
      </c>
      <c r="J111" s="22">
        <f t="shared" si="19"/>
        <v>-166</v>
      </c>
      <c r="K111" s="22">
        <f t="shared" si="19"/>
        <v>-102</v>
      </c>
      <c r="L111" s="22">
        <f t="shared" si="19"/>
        <v>-149</v>
      </c>
      <c r="M111" s="22">
        <f t="shared" si="19"/>
        <v>-45</v>
      </c>
      <c r="N111" s="22">
        <f t="shared" si="19"/>
        <v>-120</v>
      </c>
      <c r="O111" s="23">
        <f>SUM(C111:N111)</f>
        <v>-7665</v>
      </c>
      <c r="P111" s="62"/>
      <c r="Q111" s="62"/>
    </row>
    <row r="112" spans="1:17" ht="16.5" customHeight="1" x14ac:dyDescent="0.15">
      <c r="A112" s="18" t="s">
        <v>27</v>
      </c>
      <c r="B112" s="21" t="s">
        <v>10</v>
      </c>
      <c r="C112" s="22">
        <f t="shared" si="19"/>
        <v>-250</v>
      </c>
      <c r="D112" s="22">
        <f t="shared" si="19"/>
        <v>-564</v>
      </c>
      <c r="E112" s="22">
        <f t="shared" ref="C112:N113" si="20">+E92-E72</f>
        <v>-196</v>
      </c>
      <c r="F112" s="22">
        <f t="shared" si="20"/>
        <v>-192</v>
      </c>
      <c r="G112" s="22">
        <f t="shared" si="20"/>
        <v>-8</v>
      </c>
      <c r="H112" s="22">
        <f t="shared" si="20"/>
        <v>-95</v>
      </c>
      <c r="I112" s="22">
        <f t="shared" si="20"/>
        <v>-63</v>
      </c>
      <c r="J112" s="22">
        <f t="shared" si="20"/>
        <v>-20</v>
      </c>
      <c r="K112" s="22">
        <f t="shared" si="20"/>
        <v>5</v>
      </c>
      <c r="L112" s="22">
        <f t="shared" si="20"/>
        <v>-47</v>
      </c>
      <c r="M112" s="22">
        <f t="shared" si="20"/>
        <v>-7</v>
      </c>
      <c r="N112" s="22">
        <f t="shared" si="20"/>
        <v>2</v>
      </c>
      <c r="O112" s="23">
        <f>SUM(C112:N112)</f>
        <v>-1435</v>
      </c>
      <c r="P112" s="62"/>
      <c r="Q112" s="62"/>
    </row>
    <row r="113" spans="1:17" ht="16.5" customHeight="1" x14ac:dyDescent="0.15">
      <c r="A113" s="18" t="s">
        <v>28</v>
      </c>
      <c r="B113" s="20" t="s">
        <v>20</v>
      </c>
      <c r="C113" s="22">
        <f t="shared" si="20"/>
        <v>-128</v>
      </c>
      <c r="D113" s="22">
        <f t="shared" si="20"/>
        <v>-240</v>
      </c>
      <c r="E113" s="22">
        <f t="shared" ref="C113:N114" si="21">+E93-E73</f>
        <v>-17.700000000000003</v>
      </c>
      <c r="F113" s="22">
        <f t="shared" si="21"/>
        <v>-18.600000000000001</v>
      </c>
      <c r="G113" s="22">
        <f t="shared" si="21"/>
        <v>-0.59999999999999432</v>
      </c>
      <c r="H113" s="22">
        <f t="shared" si="21"/>
        <v>-8.5999999999999943</v>
      </c>
      <c r="I113" s="22">
        <f t="shared" si="21"/>
        <v>-5.5</v>
      </c>
      <c r="J113" s="22">
        <f t="shared" si="21"/>
        <v>-1.8000000000000114</v>
      </c>
      <c r="K113" s="22">
        <f t="shared" si="21"/>
        <v>0.40000000000000568</v>
      </c>
      <c r="L113" s="22">
        <f t="shared" si="21"/>
        <v>-4.4000000000000057</v>
      </c>
      <c r="M113" s="22">
        <f t="shared" si="21"/>
        <v>-0.70000000000000284</v>
      </c>
      <c r="N113" s="22">
        <f t="shared" si="21"/>
        <v>-7.2999999999999972</v>
      </c>
      <c r="O113" s="23">
        <f>SUM(C113:N113)/12</f>
        <v>-36.066666666666663</v>
      </c>
      <c r="P113" s="62"/>
      <c r="Q113" s="62"/>
    </row>
    <row r="114" spans="1:17" ht="16.5" customHeight="1" x14ac:dyDescent="0.15">
      <c r="A114" s="17" t="s">
        <v>29</v>
      </c>
      <c r="B114" s="23" t="s">
        <v>9</v>
      </c>
      <c r="C114" s="22">
        <f t="shared" si="21"/>
        <v>-11.599999999999994</v>
      </c>
      <c r="D114" s="22">
        <f t="shared" si="21"/>
        <v>-21.399999999999991</v>
      </c>
      <c r="E114" s="22">
        <f t="shared" ref="C114:N115" si="22">+E94-E74</f>
        <v>51.9</v>
      </c>
      <c r="F114" s="22">
        <f t="shared" si="22"/>
        <v>47.4</v>
      </c>
      <c r="G114" s="22">
        <f t="shared" si="22"/>
        <v>71.8</v>
      </c>
      <c r="H114" s="22">
        <f t="shared" si="22"/>
        <v>51.3</v>
      </c>
      <c r="I114" s="22">
        <f t="shared" si="22"/>
        <v>59.7</v>
      </c>
      <c r="J114" s="22">
        <f t="shared" si="22"/>
        <v>63.3</v>
      </c>
      <c r="K114" s="22">
        <f t="shared" si="22"/>
        <v>58.4</v>
      </c>
      <c r="L114" s="22">
        <f t="shared" si="22"/>
        <v>49.3</v>
      </c>
      <c r="M114" s="22">
        <f t="shared" si="22"/>
        <v>47.5</v>
      </c>
      <c r="N114" s="22">
        <f t="shared" si="22"/>
        <v>-3.1999999999999957</v>
      </c>
      <c r="O114" s="23">
        <f>SUM(C114:N114)/12</f>
        <v>38.700000000000003</v>
      </c>
      <c r="P114" s="62"/>
      <c r="Q114" s="62"/>
    </row>
    <row r="115" spans="1:17" ht="16.5" customHeight="1" x14ac:dyDescent="0.15">
      <c r="A115" s="17" t="s">
        <v>30</v>
      </c>
      <c r="B115" s="23" t="s">
        <v>15</v>
      </c>
      <c r="C115" s="22">
        <f t="shared" si="22"/>
        <v>60.2</v>
      </c>
      <c r="D115" s="22">
        <f t="shared" si="22"/>
        <v>50.7</v>
      </c>
      <c r="E115" s="23">
        <f t="shared" ref="C115:O116" si="23">+E111/E112</f>
        <v>2.693877551020408</v>
      </c>
      <c r="F115" s="23">
        <f t="shared" si="23"/>
        <v>2.9791666666666665</v>
      </c>
      <c r="G115" s="23">
        <f t="shared" si="23"/>
        <v>-11.125</v>
      </c>
      <c r="H115" s="23">
        <f t="shared" si="23"/>
        <v>3.1157894736842104</v>
      </c>
      <c r="I115" s="23">
        <f t="shared" si="23"/>
        <v>3.7619047619047619</v>
      </c>
      <c r="J115" s="23">
        <f t="shared" si="23"/>
        <v>8.3000000000000007</v>
      </c>
      <c r="K115" s="23">
        <f t="shared" si="23"/>
        <v>-20.399999999999999</v>
      </c>
      <c r="L115" s="23">
        <f t="shared" si="23"/>
        <v>3.1702127659574466</v>
      </c>
      <c r="M115" s="23">
        <f t="shared" si="23"/>
        <v>6.4285714285714288</v>
      </c>
      <c r="N115" s="23">
        <f t="shared" si="23"/>
        <v>-60</v>
      </c>
      <c r="O115" s="23">
        <f t="shared" si="23"/>
        <v>5.3414634146341466</v>
      </c>
      <c r="P115" s="62"/>
      <c r="Q115" s="62"/>
    </row>
    <row r="116" spans="1:17" ht="16.5" customHeight="1" x14ac:dyDescent="0.15">
      <c r="A116" s="17" t="s">
        <v>31</v>
      </c>
      <c r="B116" s="23" t="s">
        <v>8</v>
      </c>
      <c r="C116" s="23">
        <f t="shared" si="23"/>
        <v>1.953125</v>
      </c>
      <c r="D116" s="23">
        <f t="shared" si="23"/>
        <v>2.35</v>
      </c>
      <c r="E116" s="23"/>
      <c r="F116" s="23"/>
      <c r="G116" s="23"/>
      <c r="H116" s="23"/>
      <c r="I116" s="23"/>
      <c r="J116" s="23"/>
      <c r="K116" s="23"/>
      <c r="L116" s="23"/>
      <c r="M116" s="23"/>
      <c r="N116" s="23"/>
      <c r="O116" s="23"/>
      <c r="P116" s="62"/>
      <c r="Q116" s="62"/>
    </row>
    <row r="117" spans="1:17" ht="16.5" customHeight="1" x14ac:dyDescent="0.15">
      <c r="A117" s="17"/>
      <c r="B117" s="23"/>
      <c r="C117" s="23"/>
      <c r="D117" s="23"/>
      <c r="E117" s="22">
        <f t="shared" ref="C117:N118" si="24">+E97-E77</f>
        <v>-2.5</v>
      </c>
      <c r="F117" s="22">
        <f t="shared" si="24"/>
        <v>-1.7830000000000004</v>
      </c>
      <c r="G117" s="22">
        <f t="shared" si="24"/>
        <v>-0.74000000000000021</v>
      </c>
      <c r="H117" s="22">
        <f t="shared" si="24"/>
        <v>-2.6899999999999995</v>
      </c>
      <c r="I117" s="22">
        <f t="shared" si="24"/>
        <v>-0.87100000000000044</v>
      </c>
      <c r="J117" s="22">
        <f t="shared" si="24"/>
        <v>-1.0200000000000014</v>
      </c>
      <c r="K117" s="22">
        <f t="shared" si="24"/>
        <v>0.14000000000000057</v>
      </c>
      <c r="L117" s="22">
        <f t="shared" si="24"/>
        <v>-0.95999999999999908</v>
      </c>
      <c r="M117" s="22">
        <f t="shared" si="24"/>
        <v>-0.38000000000000078</v>
      </c>
      <c r="N117" s="22">
        <f t="shared" si="24"/>
        <v>0.16999999999999993</v>
      </c>
      <c r="O117" s="22">
        <f>+O97-O77</f>
        <v>-10.634000000000029</v>
      </c>
      <c r="P117" s="76"/>
      <c r="Q117" s="76"/>
    </row>
    <row r="118" spans="1:17" ht="16.5" customHeight="1" x14ac:dyDescent="0.15">
      <c r="A118" s="17" t="s">
        <v>32</v>
      </c>
      <c r="B118" s="23" t="s">
        <v>7</v>
      </c>
      <c r="C118" s="22">
        <f t="shared" si="24"/>
        <v>-1.2699999999999996</v>
      </c>
      <c r="D118" s="22">
        <f t="shared" si="24"/>
        <v>-2.1399999999999988</v>
      </c>
      <c r="E118" s="22">
        <f t="shared" ref="C118:O119" si="25">+E98-E78</f>
        <v>-5.1199999999999974</v>
      </c>
      <c r="F118" s="22">
        <f t="shared" si="25"/>
        <v>-9.4500000000000028</v>
      </c>
      <c r="G118" s="22">
        <f t="shared" si="25"/>
        <v>1.259999999999998</v>
      </c>
      <c r="H118" s="22">
        <f t="shared" si="25"/>
        <v>-1.9100000000000001</v>
      </c>
      <c r="I118" s="22">
        <f t="shared" si="25"/>
        <v>-5.5399999999999991</v>
      </c>
      <c r="J118" s="22">
        <f t="shared" si="25"/>
        <v>-6.57</v>
      </c>
      <c r="K118" s="22">
        <f t="shared" si="25"/>
        <v>-6.1000000000000014</v>
      </c>
      <c r="L118" s="22">
        <f t="shared" si="25"/>
        <v>8.9999999999996305E-2</v>
      </c>
      <c r="M118" s="22">
        <f t="shared" si="25"/>
        <v>3.259999999999998</v>
      </c>
      <c r="N118" s="22">
        <f t="shared" si="25"/>
        <v>-6.2800000000000011</v>
      </c>
      <c r="O118" s="22">
        <f t="shared" si="25"/>
        <v>-39.769999999999925</v>
      </c>
      <c r="P118" s="76"/>
      <c r="Q118" s="76"/>
    </row>
    <row r="119" spans="1:17" ht="16.5" customHeight="1" x14ac:dyDescent="0.15">
      <c r="A119" s="17" t="s">
        <v>33</v>
      </c>
      <c r="B119" s="23" t="s">
        <v>6</v>
      </c>
      <c r="C119" s="22">
        <f t="shared" si="25"/>
        <v>-13.050000000000004</v>
      </c>
      <c r="D119" s="22">
        <f t="shared" si="25"/>
        <v>-8.370000000000001</v>
      </c>
      <c r="E119" s="22">
        <f t="shared" ref="C119:O120" si="26">+E99-E79</f>
        <v>-7.6199999999999974</v>
      </c>
      <c r="F119" s="22">
        <f t="shared" si="26"/>
        <v>-11.333000000000006</v>
      </c>
      <c r="G119" s="22">
        <f t="shared" si="26"/>
        <v>0.4199999999999946</v>
      </c>
      <c r="H119" s="22">
        <f t="shared" si="26"/>
        <v>-4.6999999999999957</v>
      </c>
      <c r="I119" s="22">
        <f t="shared" si="26"/>
        <v>-6.5110000000000028</v>
      </c>
      <c r="J119" s="22">
        <f t="shared" si="26"/>
        <v>-7.6899999999999977</v>
      </c>
      <c r="K119" s="22">
        <f t="shared" si="26"/>
        <v>-5.960000000000008</v>
      </c>
      <c r="L119" s="22">
        <f t="shared" si="26"/>
        <v>-0.86999999999999744</v>
      </c>
      <c r="M119" s="22">
        <f t="shared" si="26"/>
        <v>2.8799999999999955</v>
      </c>
      <c r="N119" s="22">
        <f t="shared" si="26"/>
        <v>-6.1099999999999994</v>
      </c>
      <c r="O119" s="22">
        <f t="shared" si="26"/>
        <v>-68.914000000000044</v>
      </c>
      <c r="P119" s="76"/>
      <c r="Q119" s="76"/>
    </row>
    <row r="120" spans="1:17" ht="16.5" customHeight="1" x14ac:dyDescent="0.15">
      <c r="A120" s="17" t="s">
        <v>34</v>
      </c>
      <c r="B120" s="23" t="s">
        <v>5</v>
      </c>
      <c r="C120" s="22">
        <f t="shared" si="26"/>
        <v>-7.9200000000000017</v>
      </c>
      <c r="D120" s="22">
        <f t="shared" si="26"/>
        <v>-10.61</v>
      </c>
      <c r="E120" s="22">
        <f t="shared" ref="C120:O121" si="27">+E100-E80</f>
        <v>1.240000000000002</v>
      </c>
      <c r="F120" s="22">
        <f t="shared" si="27"/>
        <v>-4.9209999999999994</v>
      </c>
      <c r="G120" s="22">
        <f t="shared" si="27"/>
        <v>-0.42999999999999972</v>
      </c>
      <c r="H120" s="22">
        <f t="shared" si="27"/>
        <v>1.4699999999999989</v>
      </c>
      <c r="I120" s="22">
        <f t="shared" si="27"/>
        <v>-5.0799999999999983</v>
      </c>
      <c r="J120" s="22">
        <f t="shared" si="27"/>
        <v>-6.7000000000000028</v>
      </c>
      <c r="K120" s="22">
        <f t="shared" si="27"/>
        <v>-0.55999999999999517</v>
      </c>
      <c r="L120" s="22">
        <f t="shared" si="27"/>
        <v>3.0799999999999983</v>
      </c>
      <c r="M120" s="22">
        <f t="shared" si="27"/>
        <v>3</v>
      </c>
      <c r="N120" s="22">
        <f t="shared" si="27"/>
        <v>-1.6599999999999966</v>
      </c>
      <c r="O120" s="22">
        <f t="shared" si="27"/>
        <v>-29.091000000000008</v>
      </c>
      <c r="P120" s="76"/>
      <c r="Q120" s="76"/>
    </row>
    <row r="121" spans="1:17" ht="16.5" customHeight="1" x14ac:dyDescent="0.15">
      <c r="A121" s="17" t="s">
        <v>35</v>
      </c>
      <c r="B121" s="23" t="s">
        <v>4</v>
      </c>
      <c r="C121" s="22">
        <f t="shared" si="27"/>
        <v>-3</v>
      </c>
      <c r="D121" s="22">
        <f t="shared" si="27"/>
        <v>-6.8500000000000014</v>
      </c>
      <c r="E121" s="22">
        <f t="shared" ref="C121:O122" si="28">+E101-E81</f>
        <v>-8.860000000000003</v>
      </c>
      <c r="F121" s="22">
        <f t="shared" si="28"/>
        <v>-6.4120000000000008</v>
      </c>
      <c r="G121" s="22">
        <f t="shared" si="28"/>
        <v>0.84999999999999165</v>
      </c>
      <c r="H121" s="22">
        <f t="shared" si="28"/>
        <v>-6.0699999999999985</v>
      </c>
      <c r="I121" s="22">
        <f t="shared" si="28"/>
        <v>-1.3310000000000044</v>
      </c>
      <c r="J121" s="22">
        <f t="shared" si="28"/>
        <v>-0.8899999999999948</v>
      </c>
      <c r="K121" s="22">
        <f t="shared" si="28"/>
        <v>-5.5000000000000071</v>
      </c>
      <c r="L121" s="22">
        <f t="shared" si="28"/>
        <v>-3.8499999999999988</v>
      </c>
      <c r="M121" s="22">
        <f t="shared" si="28"/>
        <v>-0.22000000000000464</v>
      </c>
      <c r="N121" s="22">
        <f t="shared" si="28"/>
        <v>-4.4499999999999993</v>
      </c>
      <c r="O121" s="22">
        <f t="shared" si="28"/>
        <v>-39.823000000000036</v>
      </c>
      <c r="P121" s="76"/>
      <c r="Q121" s="76"/>
    </row>
    <row r="122" spans="1:17" ht="16.5" customHeight="1" x14ac:dyDescent="0.15">
      <c r="A122" s="17" t="s">
        <v>36</v>
      </c>
      <c r="B122" s="23" t="s">
        <v>3</v>
      </c>
      <c r="C122" s="22">
        <f t="shared" si="28"/>
        <v>-4.8199999999999976</v>
      </c>
      <c r="D122" s="22">
        <f t="shared" si="28"/>
        <v>-5.7600000000000025</v>
      </c>
      <c r="E122" s="23"/>
      <c r="F122" s="23"/>
      <c r="G122" s="23"/>
      <c r="H122" s="23"/>
      <c r="I122" s="23"/>
      <c r="J122" s="23"/>
      <c r="K122" s="23"/>
      <c r="L122" s="23"/>
      <c r="M122" s="23"/>
      <c r="N122" s="23"/>
      <c r="O122" s="23"/>
      <c r="P122" s="62"/>
      <c r="Q122" s="62"/>
    </row>
    <row r="123" spans="1:17" ht="16.5" customHeight="1" x14ac:dyDescent="0.15">
      <c r="A123" s="17"/>
      <c r="B123" s="23"/>
      <c r="C123" s="23"/>
      <c r="D123" s="23"/>
      <c r="E123" s="22">
        <f t="shared" ref="C123:O124" si="29">+E103-E83</f>
        <v>-2.2649966810004862</v>
      </c>
      <c r="F123" s="22">
        <f t="shared" si="29"/>
        <v>1.9356932791179702</v>
      </c>
      <c r="G123" s="22">
        <f t="shared" si="29"/>
        <v>2.879806485921371</v>
      </c>
      <c r="H123" s="22">
        <f t="shared" si="29"/>
        <v>-1.1631975047371483</v>
      </c>
      <c r="I123" s="22">
        <f t="shared" si="29"/>
        <v>-0.47461206181018412</v>
      </c>
      <c r="J123" s="22">
        <f t="shared" si="29"/>
        <v>-0.56078132009752935</v>
      </c>
      <c r="K123" s="22">
        <f t="shared" si="29"/>
        <v>-1.6735314981682627</v>
      </c>
      <c r="L123" s="22">
        <f t="shared" si="29"/>
        <v>-2.5898509323143468</v>
      </c>
      <c r="M123" s="22">
        <f t="shared" si="29"/>
        <v>-3.2094542745061396</v>
      </c>
      <c r="N123" s="22">
        <f t="shared" si="29"/>
        <v>-2.8034905979709155</v>
      </c>
      <c r="O123" s="22">
        <f t="shared" si="29"/>
        <v>-5.9530820994071476</v>
      </c>
      <c r="P123" s="76"/>
      <c r="Q123" s="76"/>
    </row>
    <row r="124" spans="1:17" ht="16.5" customHeight="1" x14ac:dyDescent="0.15">
      <c r="A124" s="17" t="s">
        <v>37</v>
      </c>
      <c r="B124" s="23" t="s">
        <v>18</v>
      </c>
      <c r="C124" s="22">
        <f t="shared" si="29"/>
        <v>2.2268297454647694</v>
      </c>
      <c r="D124" s="22">
        <f t="shared" si="29"/>
        <v>6.6261360024221005E-2</v>
      </c>
      <c r="E124" s="22">
        <f t="shared" ref="C124:O125" si="30">+E104-E84</f>
        <v>-69.599999999999994</v>
      </c>
      <c r="F124" s="22">
        <f t="shared" si="30"/>
        <v>-66</v>
      </c>
      <c r="G124" s="22">
        <f t="shared" si="30"/>
        <v>-72.399999999999991</v>
      </c>
      <c r="H124" s="22">
        <f t="shared" si="30"/>
        <v>-59.899999999999991</v>
      </c>
      <c r="I124" s="22">
        <f t="shared" si="30"/>
        <v>-65.2</v>
      </c>
      <c r="J124" s="22">
        <f t="shared" si="30"/>
        <v>-65.100000000000009</v>
      </c>
      <c r="K124" s="22">
        <f t="shared" si="30"/>
        <v>-57.999999999999993</v>
      </c>
      <c r="L124" s="22">
        <f t="shared" si="30"/>
        <v>-53.7</v>
      </c>
      <c r="M124" s="22">
        <f t="shared" si="30"/>
        <v>-48.2</v>
      </c>
      <c r="N124" s="22">
        <f t="shared" si="30"/>
        <v>-4.1000000000000014</v>
      </c>
      <c r="O124" s="22">
        <f t="shared" si="30"/>
        <v>118.5416666666667</v>
      </c>
      <c r="P124" s="76"/>
      <c r="Q124" s="76"/>
    </row>
    <row r="125" spans="1:17" ht="16.5" customHeight="1" x14ac:dyDescent="0.15">
      <c r="A125" s="17" t="s">
        <v>38</v>
      </c>
      <c r="B125" s="23" t="s">
        <v>19</v>
      </c>
      <c r="C125" s="22">
        <f t="shared" si="30"/>
        <v>-71.8</v>
      </c>
      <c r="D125" s="22">
        <f t="shared" si="30"/>
        <v>-72.099999999999994</v>
      </c>
      <c r="E125" s="22">
        <f t="shared" ref="C125:O126" si="31">+E105-E85</f>
        <v>22.147779348590717</v>
      </c>
      <c r="F125" s="22">
        <f t="shared" si="31"/>
        <v>21.454759303364895</v>
      </c>
      <c r="G125" s="22">
        <f t="shared" si="31"/>
        <v>-1.7896248885276549</v>
      </c>
      <c r="H125" s="22">
        <f t="shared" si="31"/>
        <v>17.265940836981059</v>
      </c>
      <c r="I125" s="22">
        <f t="shared" si="31"/>
        <v>2.6668908451235325</v>
      </c>
      <c r="J125" s="22">
        <f t="shared" si="31"/>
        <v>1.2197883578453741</v>
      </c>
      <c r="K125" s="22">
        <f t="shared" si="31"/>
        <v>13.541134884967661</v>
      </c>
      <c r="L125" s="22">
        <f t="shared" si="31"/>
        <v>9.4601016661072634</v>
      </c>
      <c r="M125" s="22">
        <f t="shared" si="31"/>
        <v>-1.7032873445728569E-2</v>
      </c>
      <c r="N125" s="22">
        <f t="shared" si="31"/>
        <v>6.9076253471923934</v>
      </c>
      <c r="O125" s="22">
        <f t="shared" si="31"/>
        <v>8.4027092181016627</v>
      </c>
      <c r="P125" s="76"/>
      <c r="Q125" s="76"/>
    </row>
    <row r="126" spans="1:17" ht="16.5" customHeight="1" x14ac:dyDescent="0.15">
      <c r="A126" s="17" t="s">
        <v>39</v>
      </c>
      <c r="B126" s="23" t="s">
        <v>2</v>
      </c>
      <c r="C126" s="22">
        <f t="shared" si="31"/>
        <v>9.6522643253234861</v>
      </c>
      <c r="D126" s="22">
        <f t="shared" si="31"/>
        <v>8.1982501020234508</v>
      </c>
      <c r="E126" s="22">
        <f t="shared" ref="C126:O127" si="32">+E106-E86</f>
        <v>-1.500126347996531</v>
      </c>
      <c r="F126" s="22">
        <f t="shared" si="32"/>
        <v>2.9362714621678769</v>
      </c>
      <c r="G126" s="22">
        <f t="shared" si="32"/>
        <v>-1.8227843814555129</v>
      </c>
      <c r="H126" s="22">
        <f t="shared" si="32"/>
        <v>-4.247427997881065</v>
      </c>
      <c r="I126" s="22">
        <f t="shared" si="32"/>
        <v>1.3905816688195429</v>
      </c>
      <c r="J126" s="22">
        <f t="shared" si="32"/>
        <v>1.475905150693535</v>
      </c>
      <c r="K126" s="22">
        <f t="shared" si="32"/>
        <v>3.1243414724037883</v>
      </c>
      <c r="L126" s="22">
        <f t="shared" si="32"/>
        <v>-1.8994774764608451</v>
      </c>
      <c r="M126" s="22">
        <f t="shared" si="32"/>
        <v>-2.8189405552716735</v>
      </c>
      <c r="N126" s="22">
        <f t="shared" si="32"/>
        <v>2.8120078458322588</v>
      </c>
      <c r="O126" s="22">
        <f t="shared" si="32"/>
        <v>0.54875497062965906</v>
      </c>
      <c r="P126" s="76"/>
      <c r="Q126" s="76"/>
    </row>
    <row r="127" spans="1:17" ht="16.5" customHeight="1" x14ac:dyDescent="0.15">
      <c r="A127" s="17" t="s">
        <v>40</v>
      </c>
      <c r="B127" s="23" t="s">
        <v>21</v>
      </c>
      <c r="C127" s="22">
        <f t="shared" si="32"/>
        <v>1.1401051293900188</v>
      </c>
      <c r="D127" s="22">
        <f t="shared" si="32"/>
        <v>0.68447041215389248</v>
      </c>
      <c r="E127" s="22">
        <f t="shared" ref="C127:O128" si="33">+E107-E87</f>
        <v>2.0292381782584634E-2</v>
      </c>
      <c r="F127" s="22">
        <f t="shared" si="33"/>
        <v>0.4433060367057875</v>
      </c>
      <c r="G127" s="22">
        <f t="shared" si="33"/>
        <v>-0.41946948993892663</v>
      </c>
      <c r="H127" s="22">
        <f t="shared" si="33"/>
        <v>-0.70060403751390865</v>
      </c>
      <c r="I127" s="22">
        <f t="shared" si="33"/>
        <v>0.10237632648941641</v>
      </c>
      <c r="J127" s="22">
        <f t="shared" si="33"/>
        <v>-9.782747218697363E-2</v>
      </c>
      <c r="K127" s="22">
        <f t="shared" si="33"/>
        <v>0.28135982213296984</v>
      </c>
      <c r="L127" s="22">
        <f t="shared" si="33"/>
        <v>-0.15625576164312704</v>
      </c>
      <c r="M127" s="22">
        <f t="shared" si="33"/>
        <v>-0.10260644386481843</v>
      </c>
      <c r="N127" s="22">
        <f t="shared" si="33"/>
        <v>0.32334940190299655</v>
      </c>
      <c r="O127" s="22">
        <f t="shared" si="33"/>
        <v>0.14627343968145734</v>
      </c>
      <c r="P127" s="76"/>
      <c r="Q127" s="76"/>
    </row>
    <row r="128" spans="1:17" ht="16.5" customHeight="1" x14ac:dyDescent="0.15">
      <c r="A128" s="17" t="s">
        <v>41</v>
      </c>
      <c r="B128" s="23" t="s">
        <v>22</v>
      </c>
      <c r="C128" s="22">
        <f t="shared" si="33"/>
        <v>-4.5569239588569843E-2</v>
      </c>
      <c r="D128" s="22">
        <f t="shared" si="33"/>
        <v>0.22163889464541242</v>
      </c>
    </row>
  </sheetData>
  <mergeCells count="5">
    <mergeCell ref="C4:E4"/>
    <mergeCell ref="G4:I4"/>
    <mergeCell ref="K4:M4"/>
    <mergeCell ref="O4:Q4"/>
    <mergeCell ref="S4:U4"/>
  </mergeCells>
  <phoneticPr fontId="3"/>
  <pageMargins left="0.51181102362204722" right="0" top="0.35433070866141736" bottom="0.15748031496062992" header="0.31496062992125984" footer="0.31496062992125984"/>
  <pageSetup paperSize="9" scale="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38" workbookViewId="0">
      <selection sqref="A1:G50"/>
    </sheetView>
  </sheetViews>
  <sheetFormatPr defaultRowHeight="18.75" customHeight="1" x14ac:dyDescent="0.15"/>
  <cols>
    <col min="1" max="1" width="4.125" style="15" customWidth="1"/>
    <col min="2" max="2" width="2" style="15" customWidth="1"/>
    <col min="3" max="3" width="14.25" style="15" customWidth="1"/>
    <col min="4" max="5" width="7.875" style="27" customWidth="1"/>
    <col min="6" max="6" width="7.875" style="11" customWidth="1"/>
    <col min="7" max="7" width="79.25" style="51" customWidth="1"/>
    <col min="8" max="8" width="9" style="27"/>
    <col min="9" max="9" width="8.75" style="27" customWidth="1"/>
    <col min="12" max="16384" width="9" style="15"/>
  </cols>
  <sheetData>
    <row r="1" spans="1:9" ht="18.75" customHeight="1" x14ac:dyDescent="0.15">
      <c r="A1" s="56" t="s">
        <v>16</v>
      </c>
    </row>
    <row r="2" spans="1:9" ht="18.75" customHeight="1" x14ac:dyDescent="0.15">
      <c r="A2" s="84" t="s">
        <v>124</v>
      </c>
      <c r="I2" s="85" t="s">
        <v>138</v>
      </c>
    </row>
    <row r="3" spans="1:9" s="41" customFormat="1" ht="36.75" customHeight="1" x14ac:dyDescent="0.15">
      <c r="A3" s="39"/>
      <c r="B3" s="39"/>
      <c r="C3" s="39"/>
      <c r="D3" s="40" t="s">
        <v>87</v>
      </c>
      <c r="E3" s="40" t="s">
        <v>86</v>
      </c>
      <c r="F3" s="44" t="s">
        <v>88</v>
      </c>
      <c r="G3" s="52"/>
      <c r="H3" s="40" t="s">
        <v>85</v>
      </c>
      <c r="I3" s="40" t="s">
        <v>84</v>
      </c>
    </row>
    <row r="4" spans="1:9" ht="18.75" customHeight="1" x14ac:dyDescent="0.15">
      <c r="A4" s="19" t="s">
        <v>0</v>
      </c>
      <c r="B4" s="19"/>
      <c r="C4" s="19"/>
      <c r="D4" s="28">
        <v>560.19999999999993</v>
      </c>
      <c r="E4" s="28">
        <v>494.17599999999999</v>
      </c>
      <c r="F4" s="13">
        <v>526.70000000000005</v>
      </c>
      <c r="G4" s="53" t="s">
        <v>125</v>
      </c>
      <c r="H4" s="28">
        <v>576.29999999999995</v>
      </c>
      <c r="I4" s="28">
        <v>578.5</v>
      </c>
    </row>
    <row r="5" spans="1:9" ht="18.75" customHeight="1" x14ac:dyDescent="0.15">
      <c r="A5" s="16"/>
      <c r="B5" s="16" t="s">
        <v>43</v>
      </c>
      <c r="C5" s="16"/>
      <c r="D5" s="30">
        <v>127.10000000000001</v>
      </c>
      <c r="E5" s="30">
        <v>113.056</v>
      </c>
      <c r="F5" s="4">
        <v>132.30000000000001</v>
      </c>
      <c r="G5" s="53" t="s">
        <v>126</v>
      </c>
      <c r="H5" s="29">
        <v>119.5</v>
      </c>
      <c r="I5" s="29">
        <v>132.30000000000001</v>
      </c>
    </row>
    <row r="6" spans="1:9" ht="18.75" customHeight="1" x14ac:dyDescent="0.15">
      <c r="A6" s="16"/>
      <c r="B6" s="16" t="s">
        <v>6</v>
      </c>
      <c r="C6" s="16"/>
      <c r="D6" s="30">
        <v>438.90000000000003</v>
      </c>
      <c r="E6" s="30">
        <v>381.12000000000006</v>
      </c>
      <c r="F6" s="4">
        <f>+F4-F5</f>
        <v>394.40000000000003</v>
      </c>
      <c r="G6" s="53" t="s">
        <v>172</v>
      </c>
      <c r="H6" s="29">
        <f>+H4-H5</f>
        <v>456.79999999999995</v>
      </c>
      <c r="I6" s="29">
        <f>+I4-I5</f>
        <v>446.2</v>
      </c>
    </row>
    <row r="7" spans="1:9" ht="18.75" customHeight="1" x14ac:dyDescent="0.15">
      <c r="A7" s="16"/>
      <c r="B7" s="16"/>
      <c r="C7" s="16" t="s">
        <v>45</v>
      </c>
      <c r="D7" s="29">
        <v>0.5</v>
      </c>
      <c r="E7" s="29">
        <v>0.3</v>
      </c>
      <c r="F7" s="4">
        <v>0.3</v>
      </c>
      <c r="G7" s="53" t="s">
        <v>130</v>
      </c>
      <c r="H7" s="29">
        <v>0.4</v>
      </c>
      <c r="I7" s="29">
        <v>0.3</v>
      </c>
    </row>
    <row r="8" spans="1:9" ht="18.75" customHeight="1" x14ac:dyDescent="0.15">
      <c r="A8" s="16"/>
      <c r="B8" s="16"/>
      <c r="C8" s="16" t="s">
        <v>44</v>
      </c>
      <c r="D8" s="29">
        <v>2</v>
      </c>
      <c r="E8" s="29">
        <v>0.7</v>
      </c>
      <c r="F8" s="4">
        <v>0.9</v>
      </c>
      <c r="G8" s="53" t="s">
        <v>128</v>
      </c>
      <c r="H8" s="29">
        <v>2</v>
      </c>
      <c r="I8" s="29">
        <v>0.9</v>
      </c>
    </row>
    <row r="9" spans="1:9" ht="18.75" customHeight="1" x14ac:dyDescent="0.15">
      <c r="A9" s="16"/>
      <c r="B9" s="16"/>
      <c r="C9" s="16" t="s">
        <v>46</v>
      </c>
      <c r="D9" s="29">
        <v>294.89999999999998</v>
      </c>
      <c r="E9" s="29">
        <v>256.89999999999998</v>
      </c>
      <c r="F9" s="4">
        <v>267.39999999999998</v>
      </c>
      <c r="G9" s="53" t="s">
        <v>134</v>
      </c>
      <c r="H9" s="29">
        <v>282.3</v>
      </c>
      <c r="I9" s="29">
        <v>271.89999999999998</v>
      </c>
    </row>
    <row r="10" spans="1:9" ht="18.75" customHeight="1" x14ac:dyDescent="0.15">
      <c r="A10" s="16"/>
      <c r="B10" s="16"/>
      <c r="C10" s="16" t="s">
        <v>47</v>
      </c>
      <c r="D10" s="29">
        <v>39.700000000000003</v>
      </c>
      <c r="E10" s="29">
        <v>35.5</v>
      </c>
      <c r="F10" s="4">
        <v>37.1</v>
      </c>
      <c r="G10" s="53"/>
      <c r="H10" s="29">
        <v>37.4</v>
      </c>
      <c r="I10" s="29">
        <v>37.5</v>
      </c>
    </row>
    <row r="11" spans="1:9" ht="18.75" customHeight="1" x14ac:dyDescent="0.15">
      <c r="A11" s="16"/>
      <c r="B11" s="16"/>
      <c r="C11" s="16" t="s">
        <v>48</v>
      </c>
      <c r="D11" s="29">
        <v>54.1</v>
      </c>
      <c r="E11" s="29">
        <v>46.7</v>
      </c>
      <c r="F11" s="4">
        <v>49.5</v>
      </c>
      <c r="G11" s="53" t="s">
        <v>135</v>
      </c>
      <c r="H11" s="29">
        <v>54.6</v>
      </c>
      <c r="I11" s="29">
        <v>52.5</v>
      </c>
    </row>
    <row r="12" spans="1:9" ht="18.75" customHeight="1" x14ac:dyDescent="0.15">
      <c r="A12" s="16"/>
      <c r="B12" s="16"/>
      <c r="C12" s="16" t="s">
        <v>49</v>
      </c>
      <c r="D12" s="29">
        <v>28.8</v>
      </c>
      <c r="E12" s="29">
        <v>27.5</v>
      </c>
      <c r="F12" s="4">
        <v>29.9</v>
      </c>
      <c r="G12" s="53" t="s">
        <v>222</v>
      </c>
      <c r="H12" s="29">
        <v>28.4</v>
      </c>
      <c r="I12" s="29">
        <v>29.9</v>
      </c>
    </row>
    <row r="13" spans="1:9" ht="18.75" customHeight="1" x14ac:dyDescent="0.15">
      <c r="A13" s="16"/>
      <c r="B13" s="16"/>
      <c r="C13" s="16" t="s">
        <v>50</v>
      </c>
      <c r="D13" s="29">
        <v>1.4</v>
      </c>
      <c r="E13" s="29">
        <v>1.1000000000000001</v>
      </c>
      <c r="F13" s="4">
        <v>1.1000000000000001</v>
      </c>
      <c r="G13" s="53"/>
      <c r="H13" s="29">
        <v>6.2</v>
      </c>
      <c r="I13" s="29">
        <v>6.5</v>
      </c>
    </row>
    <row r="14" spans="1:9" ht="18.75" customHeight="1" x14ac:dyDescent="0.15">
      <c r="A14" s="16"/>
      <c r="B14" s="16"/>
      <c r="C14" s="16" t="s">
        <v>51</v>
      </c>
      <c r="D14" s="29">
        <v>4.2</v>
      </c>
      <c r="E14" s="29">
        <v>5.2</v>
      </c>
      <c r="F14" s="4">
        <v>4.8</v>
      </c>
      <c r="G14" s="53"/>
      <c r="H14" s="29">
        <v>6.1</v>
      </c>
      <c r="I14" s="29">
        <v>4.8</v>
      </c>
    </row>
    <row r="15" spans="1:9" ht="18.75" customHeight="1" x14ac:dyDescent="0.15">
      <c r="A15" s="16"/>
      <c r="B15" s="16"/>
      <c r="C15" s="16" t="s">
        <v>53</v>
      </c>
      <c r="D15" s="29">
        <v>0</v>
      </c>
      <c r="E15" s="29">
        <v>0</v>
      </c>
      <c r="F15" s="4">
        <v>0</v>
      </c>
      <c r="G15" s="53"/>
      <c r="H15" s="29">
        <v>35.299999999999997</v>
      </c>
      <c r="I15" s="29">
        <v>35.700000000000003</v>
      </c>
    </row>
    <row r="16" spans="1:9" ht="18.75" customHeight="1" x14ac:dyDescent="0.15">
      <c r="A16" s="16"/>
      <c r="B16" s="16"/>
      <c r="C16" s="16" t="s">
        <v>52</v>
      </c>
      <c r="D16" s="29">
        <v>6.5</v>
      </c>
      <c r="E16" s="29">
        <v>6.7</v>
      </c>
      <c r="F16" s="4">
        <v>2.9</v>
      </c>
      <c r="G16" s="53"/>
      <c r="H16" s="29">
        <v>3.5</v>
      </c>
      <c r="I16" s="29">
        <v>5.8</v>
      </c>
    </row>
    <row r="17" spans="1:9" ht="18.75" customHeight="1" x14ac:dyDescent="0.15">
      <c r="A17" s="16"/>
      <c r="B17" s="16"/>
      <c r="C17" s="16"/>
      <c r="D17" s="37">
        <f>SUM(D7:D16)</f>
        <v>432.09999999999997</v>
      </c>
      <c r="E17" s="37">
        <f>SUM(E7:E16)</f>
        <v>380.59999999999997</v>
      </c>
      <c r="F17" s="37">
        <f>SUM(F7:F16)</f>
        <v>393.9</v>
      </c>
      <c r="G17" s="53"/>
      <c r="H17" s="37">
        <f>SUM(H7:H16)</f>
        <v>456.2</v>
      </c>
      <c r="I17" s="37">
        <f>SUM(I7:I16)</f>
        <v>445.79999999999995</v>
      </c>
    </row>
    <row r="18" spans="1:9" ht="18.75" customHeight="1" x14ac:dyDescent="0.15">
      <c r="A18" s="19" t="s">
        <v>54</v>
      </c>
      <c r="B18" s="19"/>
      <c r="C18" s="19"/>
      <c r="D18" s="28">
        <v>542.29999999999995</v>
      </c>
      <c r="E18" s="28">
        <v>516.79999999999995</v>
      </c>
      <c r="F18" s="13">
        <v>499.5</v>
      </c>
      <c r="G18" s="54"/>
      <c r="H18" s="28">
        <v>567.6</v>
      </c>
      <c r="I18" s="28">
        <v>551.29999999999995</v>
      </c>
    </row>
    <row r="19" spans="1:9" ht="18.75" customHeight="1" x14ac:dyDescent="0.15">
      <c r="A19" s="23"/>
      <c r="B19" s="23"/>
      <c r="C19" s="23"/>
      <c r="D19" s="31"/>
      <c r="E19" s="31"/>
      <c r="F19" s="10"/>
      <c r="G19" s="20"/>
      <c r="H19" s="31"/>
      <c r="I19" s="31"/>
    </row>
    <row r="20" spans="1:9" ht="18.75" customHeight="1" x14ac:dyDescent="0.15">
      <c r="A20" s="19" t="s">
        <v>55</v>
      </c>
      <c r="B20" s="19"/>
      <c r="C20" s="19"/>
      <c r="D20" s="28">
        <f>+D4-D18</f>
        <v>17.899999999999977</v>
      </c>
      <c r="E20" s="28">
        <f>+E4-E18</f>
        <v>-22.623999999999967</v>
      </c>
      <c r="F20" s="28">
        <f>+F4-F18</f>
        <v>27.200000000000045</v>
      </c>
      <c r="G20" s="54"/>
      <c r="H20" s="28">
        <f>+H4-H18</f>
        <v>8.6999999999999318</v>
      </c>
      <c r="I20" s="28">
        <f>+I4-I18</f>
        <v>27.200000000000045</v>
      </c>
    </row>
    <row r="21" spans="1:9" ht="18.75" customHeight="1" x14ac:dyDescent="0.15">
      <c r="A21" s="23"/>
      <c r="B21" s="23"/>
      <c r="C21" s="23"/>
      <c r="D21" s="31"/>
      <c r="E21" s="31"/>
      <c r="F21" s="10"/>
      <c r="G21" s="20"/>
      <c r="H21" s="31"/>
      <c r="I21" s="31"/>
    </row>
    <row r="22" spans="1:9" ht="18.75" customHeight="1" x14ac:dyDescent="0.15">
      <c r="A22" s="23"/>
      <c r="B22" s="23"/>
      <c r="C22" s="23" t="s">
        <v>56</v>
      </c>
      <c r="D22" s="30">
        <v>72</v>
      </c>
      <c r="E22" s="30">
        <v>69.900000000000006</v>
      </c>
      <c r="F22" s="10">
        <v>70.3</v>
      </c>
      <c r="G22" s="20"/>
      <c r="H22" s="30">
        <v>78</v>
      </c>
      <c r="I22" s="30">
        <v>72.3</v>
      </c>
    </row>
    <row r="23" spans="1:9" ht="18.75" customHeight="1" x14ac:dyDescent="0.15">
      <c r="A23" s="23"/>
      <c r="B23" s="23"/>
      <c r="C23" s="23" t="s">
        <v>57</v>
      </c>
      <c r="D23" s="30">
        <v>34.700000000000003</v>
      </c>
      <c r="E23" s="30">
        <v>31.6</v>
      </c>
      <c r="F23" s="10">
        <v>35.200000000000003</v>
      </c>
      <c r="G23" s="20"/>
      <c r="H23" s="30">
        <v>35.299999999999997</v>
      </c>
      <c r="I23" s="30">
        <v>36.4</v>
      </c>
    </row>
    <row r="24" spans="1:9" ht="18.75" customHeight="1" x14ac:dyDescent="0.15">
      <c r="A24" s="23"/>
      <c r="B24" s="23"/>
      <c r="C24" s="23" t="s">
        <v>58</v>
      </c>
      <c r="D24" s="30">
        <v>46.3</v>
      </c>
      <c r="E24" s="30">
        <v>52.5</v>
      </c>
      <c r="F24" s="10">
        <v>48.4</v>
      </c>
      <c r="G24" s="20"/>
      <c r="H24" s="30">
        <v>74.7</v>
      </c>
      <c r="I24" s="30">
        <v>67.8</v>
      </c>
    </row>
    <row r="25" spans="1:9" ht="18.75" customHeight="1" x14ac:dyDescent="0.15">
      <c r="A25" s="23"/>
      <c r="B25" s="23"/>
      <c r="C25" s="23" t="s">
        <v>59</v>
      </c>
      <c r="D25" s="30">
        <v>4</v>
      </c>
      <c r="E25" s="30">
        <v>3.5</v>
      </c>
      <c r="F25" s="10">
        <v>4.3</v>
      </c>
      <c r="G25" s="20"/>
      <c r="H25" s="30">
        <v>5</v>
      </c>
      <c r="I25" s="30">
        <v>4.3</v>
      </c>
    </row>
    <row r="26" spans="1:9" ht="18.75" customHeight="1" x14ac:dyDescent="0.15">
      <c r="A26" s="23"/>
      <c r="B26" s="23"/>
      <c r="C26" s="23" t="s">
        <v>89</v>
      </c>
      <c r="D26" s="30">
        <v>18.600000000000001</v>
      </c>
      <c r="E26" s="30">
        <v>23</v>
      </c>
      <c r="F26" s="10">
        <v>21.3</v>
      </c>
      <c r="G26" s="20"/>
      <c r="H26" s="30">
        <v>24.2</v>
      </c>
      <c r="I26" s="34">
        <v>25.8</v>
      </c>
    </row>
    <row r="27" spans="1:9" ht="18.75" customHeight="1" x14ac:dyDescent="0.15">
      <c r="A27" s="23"/>
      <c r="B27" s="23"/>
      <c r="C27" s="23" t="s">
        <v>60</v>
      </c>
      <c r="D27" s="30">
        <v>0.7</v>
      </c>
      <c r="E27" s="30">
        <v>0.8</v>
      </c>
      <c r="F27" s="10">
        <v>0.8</v>
      </c>
      <c r="G27" s="20"/>
      <c r="H27" s="30">
        <v>1</v>
      </c>
      <c r="I27" s="30">
        <v>0.9</v>
      </c>
    </row>
    <row r="28" spans="1:9" ht="18.75" customHeight="1" x14ac:dyDescent="0.15">
      <c r="A28" s="23"/>
      <c r="B28" s="23"/>
      <c r="C28" s="26" t="s">
        <v>61</v>
      </c>
      <c r="D28" s="32">
        <f>+D22+D23+D24+D25+D26+D27</f>
        <v>176.29999999999998</v>
      </c>
      <c r="E28" s="32">
        <f>+E22+E23+E24+E25+E26+E27</f>
        <v>181.3</v>
      </c>
      <c r="F28" s="32">
        <f>+F22+F23+F24+F25+F26+F27</f>
        <v>180.30000000000004</v>
      </c>
      <c r="G28" s="50" t="s">
        <v>136</v>
      </c>
      <c r="H28" s="32">
        <f>+H22+H23+H24+H25+H26+H27</f>
        <v>218.2</v>
      </c>
      <c r="I28" s="35">
        <f>+I22+I23+I24+I25+I26+I27</f>
        <v>207.50000000000003</v>
      </c>
    </row>
    <row r="29" spans="1:9" ht="18.75" customHeight="1" x14ac:dyDescent="0.15">
      <c r="A29" s="23"/>
      <c r="B29" s="23"/>
      <c r="C29" s="23" t="s">
        <v>62</v>
      </c>
      <c r="D29" s="30">
        <v>0.7</v>
      </c>
      <c r="E29" s="30">
        <v>0.6</v>
      </c>
      <c r="F29" s="10">
        <v>0.3</v>
      </c>
      <c r="G29" s="20"/>
      <c r="H29" s="30">
        <v>0.5</v>
      </c>
      <c r="I29" s="30">
        <v>0.3</v>
      </c>
    </row>
    <row r="30" spans="1:9" ht="18.75" customHeight="1" x14ac:dyDescent="0.15">
      <c r="A30" s="23"/>
      <c r="B30" s="23"/>
      <c r="C30" s="23" t="s">
        <v>63</v>
      </c>
      <c r="D30" s="30">
        <v>1</v>
      </c>
      <c r="E30" s="30">
        <v>0.2</v>
      </c>
      <c r="F30" s="10">
        <v>0.9</v>
      </c>
      <c r="G30" s="20"/>
      <c r="H30" s="30">
        <v>0.5</v>
      </c>
      <c r="I30" s="30">
        <v>1</v>
      </c>
    </row>
    <row r="31" spans="1:9" ht="18.75" customHeight="1" x14ac:dyDescent="0.15">
      <c r="A31" s="23"/>
      <c r="B31" s="23"/>
      <c r="C31" s="23" t="s">
        <v>64</v>
      </c>
      <c r="D31" s="30">
        <v>118</v>
      </c>
      <c r="E31" s="30">
        <v>103</v>
      </c>
      <c r="F31" s="10">
        <v>103</v>
      </c>
      <c r="G31" s="20"/>
      <c r="H31" s="30">
        <v>102.1</v>
      </c>
      <c r="I31" s="30">
        <v>105</v>
      </c>
    </row>
    <row r="32" spans="1:9" ht="18.75" customHeight="1" x14ac:dyDescent="0.15">
      <c r="A32" s="23"/>
      <c r="B32" s="23"/>
      <c r="C32" s="26" t="s">
        <v>108</v>
      </c>
      <c r="D32" s="32">
        <f>+D31/D9*100</f>
        <v>40.013563919972874</v>
      </c>
      <c r="E32" s="32">
        <f>+E31/E9*100</f>
        <v>40.093421564811216</v>
      </c>
      <c r="F32" s="32">
        <f>+F31/F9*100</f>
        <v>38.519072550486165</v>
      </c>
      <c r="G32" s="50" t="s">
        <v>109</v>
      </c>
      <c r="H32" s="32">
        <f>+H31/H9*100</f>
        <v>36.167198016294719</v>
      </c>
      <c r="I32" s="32">
        <f>+I31/I9*100</f>
        <v>38.617138653916882</v>
      </c>
    </row>
    <row r="33" spans="1:9" ht="18.75" customHeight="1" x14ac:dyDescent="0.15">
      <c r="A33" s="23"/>
      <c r="B33" s="23"/>
      <c r="C33" s="23" t="s">
        <v>65</v>
      </c>
      <c r="D33" s="30">
        <v>16.2</v>
      </c>
      <c r="E33" s="30">
        <v>16.899999999999999</v>
      </c>
      <c r="F33" s="10">
        <v>14.8</v>
      </c>
      <c r="G33" s="20"/>
      <c r="H33" s="30">
        <v>15</v>
      </c>
      <c r="I33" s="30">
        <v>15</v>
      </c>
    </row>
    <row r="34" spans="1:9" ht="18.75" customHeight="1" x14ac:dyDescent="0.15">
      <c r="A34" s="23"/>
      <c r="B34" s="23"/>
      <c r="C34" s="26" t="s">
        <v>67</v>
      </c>
      <c r="D34" s="38">
        <f>+D33/D10*100</f>
        <v>40.806045340050375</v>
      </c>
      <c r="E34" s="45">
        <f>+E33/E10*100</f>
        <v>47.605633802816897</v>
      </c>
      <c r="F34" s="38">
        <f>+F33/F10*100</f>
        <v>39.892183288409704</v>
      </c>
      <c r="G34" s="50" t="s">
        <v>104</v>
      </c>
      <c r="H34" s="32">
        <f>+H33/H10*100</f>
        <v>40.106951871657756</v>
      </c>
      <c r="I34" s="32">
        <f>+I33/I10*100</f>
        <v>40</v>
      </c>
    </row>
    <row r="35" spans="1:9" ht="18.75" customHeight="1" x14ac:dyDescent="0.15">
      <c r="A35" s="23"/>
      <c r="B35" s="23"/>
      <c r="C35" s="21" t="s">
        <v>66</v>
      </c>
      <c r="D35" s="30">
        <v>38.4</v>
      </c>
      <c r="E35" s="30">
        <v>33.200000000000003</v>
      </c>
      <c r="F35" s="48">
        <v>36.6</v>
      </c>
      <c r="G35" s="55"/>
      <c r="H35" s="30">
        <v>39.700000000000003</v>
      </c>
      <c r="I35" s="30">
        <v>38.799999999999997</v>
      </c>
    </row>
    <row r="36" spans="1:9" ht="18.75" customHeight="1" x14ac:dyDescent="0.15">
      <c r="A36" s="23"/>
      <c r="B36" s="23"/>
      <c r="C36" s="26" t="s">
        <v>67</v>
      </c>
      <c r="D36" s="32">
        <f>+D35/D11*100</f>
        <v>70.979667282809615</v>
      </c>
      <c r="E36" s="32">
        <f>+E35/E11*100</f>
        <v>71.092077087794436</v>
      </c>
      <c r="F36" s="46">
        <f>+F35/F11*100</f>
        <v>73.939393939393938</v>
      </c>
      <c r="G36" s="50" t="s">
        <v>105</v>
      </c>
      <c r="H36" s="32">
        <f>+H35/H11*100</f>
        <v>72.710622710622715</v>
      </c>
      <c r="I36" s="35">
        <f>+I35/I11*100</f>
        <v>73.904761904761898</v>
      </c>
    </row>
    <row r="37" spans="1:9" ht="18.75" customHeight="1" x14ac:dyDescent="0.15">
      <c r="A37" s="23"/>
      <c r="B37" s="23"/>
      <c r="C37" s="47" t="s">
        <v>68</v>
      </c>
      <c r="D37" s="30">
        <v>24.7</v>
      </c>
      <c r="E37" s="30">
        <v>26</v>
      </c>
      <c r="F37" s="10">
        <v>22.4</v>
      </c>
      <c r="G37" s="55" t="s">
        <v>137</v>
      </c>
      <c r="H37" s="36">
        <v>21.8</v>
      </c>
      <c r="I37" s="30">
        <v>24.4</v>
      </c>
    </row>
    <row r="38" spans="1:9" ht="18.75" customHeight="1" x14ac:dyDescent="0.15">
      <c r="A38" s="23"/>
      <c r="B38" s="23"/>
      <c r="C38" s="21" t="s">
        <v>69</v>
      </c>
      <c r="D38" s="30">
        <v>11.7</v>
      </c>
      <c r="E38" s="30">
        <v>11.3</v>
      </c>
      <c r="F38" s="10">
        <v>11.9</v>
      </c>
      <c r="G38" s="55"/>
      <c r="H38" s="36">
        <v>12.9</v>
      </c>
      <c r="I38" s="30">
        <v>12.6</v>
      </c>
    </row>
    <row r="39" spans="1:9" ht="18.75" customHeight="1" x14ac:dyDescent="0.15">
      <c r="A39" s="23"/>
      <c r="B39" s="23"/>
      <c r="C39" s="21" t="s">
        <v>70</v>
      </c>
      <c r="D39" s="30">
        <v>22.7</v>
      </c>
      <c r="E39" s="30">
        <v>22.4</v>
      </c>
      <c r="F39" s="10">
        <v>22.3</v>
      </c>
      <c r="G39" s="55"/>
      <c r="H39" s="36">
        <v>26</v>
      </c>
      <c r="I39" s="30">
        <v>26.2</v>
      </c>
    </row>
    <row r="40" spans="1:9" ht="18.75" customHeight="1" x14ac:dyDescent="0.15">
      <c r="A40" s="23"/>
      <c r="B40" s="23"/>
      <c r="C40" s="21" t="s">
        <v>71</v>
      </c>
      <c r="D40" s="30">
        <v>2.9</v>
      </c>
      <c r="E40" s="30">
        <v>2.1</v>
      </c>
      <c r="F40" s="10">
        <v>1.7</v>
      </c>
      <c r="G40" s="55"/>
      <c r="H40" s="36">
        <v>3.7</v>
      </c>
      <c r="I40" s="30">
        <v>2.4</v>
      </c>
    </row>
    <row r="41" spans="1:9" ht="18.75" customHeight="1" x14ac:dyDescent="0.15">
      <c r="A41" s="23"/>
      <c r="B41" s="23"/>
      <c r="C41" s="21" t="s">
        <v>72</v>
      </c>
      <c r="D41" s="30">
        <v>3.5</v>
      </c>
      <c r="E41" s="30">
        <v>3</v>
      </c>
      <c r="F41" s="10">
        <v>3</v>
      </c>
      <c r="G41" s="55"/>
      <c r="H41" s="36">
        <v>2.7</v>
      </c>
      <c r="I41" s="30">
        <v>2.7</v>
      </c>
    </row>
    <row r="42" spans="1:9" ht="18.75" customHeight="1" x14ac:dyDescent="0.15">
      <c r="A42" s="23"/>
      <c r="B42" s="23"/>
      <c r="C42" s="21" t="s">
        <v>73</v>
      </c>
      <c r="D42" s="30">
        <v>1.3</v>
      </c>
      <c r="E42" s="30">
        <v>3.1</v>
      </c>
      <c r="F42" s="10">
        <v>1.9</v>
      </c>
      <c r="G42" s="55"/>
      <c r="H42" s="36">
        <v>2.4</v>
      </c>
      <c r="I42" s="34">
        <v>3.2</v>
      </c>
    </row>
    <row r="43" spans="1:9" ht="18.75" customHeight="1" x14ac:dyDescent="0.15">
      <c r="A43" s="23"/>
      <c r="B43" s="23"/>
      <c r="C43" s="47" t="s">
        <v>74</v>
      </c>
      <c r="D43" s="30">
        <v>13.8</v>
      </c>
      <c r="E43" s="30">
        <v>11.3</v>
      </c>
      <c r="F43" s="10">
        <v>11.4</v>
      </c>
      <c r="G43" s="55"/>
      <c r="H43" s="36">
        <v>10.3</v>
      </c>
      <c r="I43" s="30">
        <v>11.4</v>
      </c>
    </row>
    <row r="44" spans="1:9" ht="18.75" customHeight="1" x14ac:dyDescent="0.15">
      <c r="A44" s="23"/>
      <c r="B44" s="23"/>
      <c r="C44" s="23" t="s">
        <v>75</v>
      </c>
      <c r="D44" s="30">
        <v>83.3</v>
      </c>
      <c r="E44" s="30">
        <v>75.599999999999994</v>
      </c>
      <c r="F44" s="48">
        <v>64.5</v>
      </c>
      <c r="G44" s="20" t="s">
        <v>106</v>
      </c>
      <c r="H44" s="36">
        <v>77.900000000000006</v>
      </c>
      <c r="I44" s="30">
        <v>71</v>
      </c>
    </row>
    <row r="45" spans="1:9" ht="18.75" customHeight="1" x14ac:dyDescent="0.15">
      <c r="A45" s="23"/>
      <c r="B45" s="23"/>
      <c r="C45" s="26" t="s">
        <v>79</v>
      </c>
      <c r="D45" s="38">
        <f>+D44/D4*100</f>
        <v>14.869689396644056</v>
      </c>
      <c r="E45" s="38">
        <f>+E44/E4*100</f>
        <v>15.298193356213169</v>
      </c>
      <c r="F45" s="38">
        <f>+F44/F4*100</f>
        <v>12.246060375925573</v>
      </c>
      <c r="G45" s="50"/>
      <c r="H45" s="35">
        <f>+H44/H4*100</f>
        <v>13.517265313204929</v>
      </c>
      <c r="I45" s="35">
        <f>+I44/I4*100</f>
        <v>12.273120138288677</v>
      </c>
    </row>
    <row r="46" spans="1:9" ht="18.75" customHeight="1" x14ac:dyDescent="0.15">
      <c r="A46" s="23"/>
      <c r="B46" s="23"/>
      <c r="C46" s="26" t="s">
        <v>80</v>
      </c>
      <c r="D46" s="38">
        <f>+D44/(D9+D10)*100</f>
        <v>24.89539748953975</v>
      </c>
      <c r="E46" s="38">
        <f>+E44/(E9+E10)*100</f>
        <v>25.854993160054718</v>
      </c>
      <c r="F46" s="38">
        <f>+F44/(F9+F10)*100</f>
        <v>21.182266009852217</v>
      </c>
      <c r="G46" s="50"/>
      <c r="H46" s="35">
        <f>+H44/(H9+H10)*100</f>
        <v>24.366593681576482</v>
      </c>
      <c r="I46" s="35">
        <f>+I44/(I9+I10)*100</f>
        <v>22.947640594699418</v>
      </c>
    </row>
    <row r="47" spans="1:9" ht="18.75" customHeight="1" x14ac:dyDescent="0.15">
      <c r="A47" s="23"/>
      <c r="B47" s="23"/>
      <c r="C47" s="23" t="s">
        <v>81</v>
      </c>
      <c r="D47" s="30">
        <v>11.4</v>
      </c>
      <c r="E47" s="30">
        <v>11.4</v>
      </c>
      <c r="F47" s="10">
        <v>10.8</v>
      </c>
      <c r="G47" s="20"/>
      <c r="H47" s="30">
        <v>16.2</v>
      </c>
      <c r="I47" s="30">
        <v>13</v>
      </c>
    </row>
    <row r="48" spans="1:9" ht="18.75" customHeight="1" x14ac:dyDescent="0.15">
      <c r="A48" s="23"/>
      <c r="B48" s="23"/>
      <c r="C48" s="23" t="s">
        <v>76</v>
      </c>
      <c r="D48" s="30">
        <v>1.4</v>
      </c>
      <c r="E48" s="30">
        <v>1.3</v>
      </c>
      <c r="F48" s="10">
        <v>1.4</v>
      </c>
      <c r="G48" s="20"/>
      <c r="H48" s="30">
        <v>1.3</v>
      </c>
      <c r="I48" s="30">
        <v>2.6</v>
      </c>
    </row>
    <row r="49" spans="1:9" ht="18.75" customHeight="1" x14ac:dyDescent="0.15">
      <c r="A49" s="23"/>
      <c r="B49" s="23"/>
      <c r="C49" s="23" t="s">
        <v>77</v>
      </c>
      <c r="D49" s="30">
        <v>10.3</v>
      </c>
      <c r="E49" s="30">
        <v>10.1</v>
      </c>
      <c r="F49" s="48">
        <v>8.5</v>
      </c>
      <c r="G49" s="20" t="s">
        <v>107</v>
      </c>
      <c r="H49" s="30">
        <v>1.7</v>
      </c>
      <c r="I49" s="30">
        <v>1.6</v>
      </c>
    </row>
    <row r="50" spans="1:9" ht="18.75" customHeight="1" x14ac:dyDescent="0.15">
      <c r="A50" s="23"/>
      <c r="B50" s="23"/>
      <c r="C50" s="23" t="s">
        <v>78</v>
      </c>
      <c r="D50" s="30">
        <v>1.5</v>
      </c>
      <c r="E50" s="30">
        <v>1.2</v>
      </c>
      <c r="F50" s="10">
        <v>0.9</v>
      </c>
      <c r="G50" s="20"/>
      <c r="H50" s="30">
        <v>10.3</v>
      </c>
      <c r="I50" s="30">
        <v>8.6999999999999993</v>
      </c>
    </row>
    <row r="51" spans="1:9" ht="18.75" customHeight="1" x14ac:dyDescent="0.15">
      <c r="A51" s="66"/>
      <c r="B51" s="23"/>
      <c r="C51" s="16"/>
      <c r="D51" s="30"/>
      <c r="E51" s="30"/>
      <c r="F51" s="4"/>
      <c r="G51" s="53"/>
      <c r="H51" s="93">
        <v>0.7</v>
      </c>
      <c r="I51" s="30">
        <v>1</v>
      </c>
    </row>
  </sheetData>
  <phoneticPr fontId="3"/>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質問文</vt:lpstr>
      <vt:lpstr>月別</vt:lpstr>
      <vt:lpstr>⑲予算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2019-06-12T11:15:24Z</cp:lastPrinted>
  <dcterms:created xsi:type="dcterms:W3CDTF">2019-01-12T04:57:09Z</dcterms:created>
  <dcterms:modified xsi:type="dcterms:W3CDTF">2019-06-12T11:21:15Z</dcterms:modified>
</cp:coreProperties>
</file>